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stavo.lemoine\OneDrive - INAPA\Escritorio G.L. (Usar)\Gustavo Lemoine\Direccion de Ingenieria G.L\Proyectos\Ac. Amiama Gomez-Las Yayas\2023-11\UNIFICADO\"/>
    </mc:Choice>
  </mc:AlternateContent>
  <bookViews>
    <workbookView xWindow="0" yWindow="0" windowWidth="28800" windowHeight="11580"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AMIAMA" sheetId="56"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8" hidden="1">#REF!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AMIAMA!$A$11:$J$153</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8">AMIAMA!$A$6:$F$1091</definedName>
    <definedName name="_xlnm.Print_Area" localSheetId="5">'Especificaciones Técnicas'!$A$1:$G$139</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AMIAMA!#REF!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AMIAMA!$4:$12</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AMIAMA!$A$11:$J$153</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8" hidden="1">AMIAMA!$A$1:$F$1114</definedName>
    <definedName name="Z_43BC9397_3E8C_478C_B548_E4A845A7F82B_.wvu.PrintArea" localSheetId="5" hidden="1">'Especificaciones Técnicas'!$A$1:$G$139</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AMIAMA!$1:$11</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9" i="56" l="1"/>
  <c r="A93" i="56"/>
  <c r="F1075" i="56" l="1"/>
  <c r="F1074" i="56"/>
  <c r="F1073" i="56"/>
  <c r="F1072" i="56"/>
  <c r="F1054" i="56" l="1"/>
  <c r="F1052" i="56"/>
  <c r="F1050" i="56"/>
  <c r="F1042" i="56"/>
  <c r="F1040" i="56"/>
  <c r="F1038" i="56"/>
  <c r="F1035" i="56"/>
  <c r="F1032" i="56"/>
  <c r="F1028" i="56"/>
  <c r="F1027" i="56"/>
  <c r="F1026" i="56"/>
  <c r="B1026" i="56"/>
  <c r="F1025" i="56"/>
  <c r="F1023" i="56"/>
  <c r="C1020" i="56"/>
  <c r="F1020" i="56" s="1"/>
  <c r="F1018" i="56"/>
  <c r="F1017" i="56"/>
  <c r="F1016" i="56"/>
  <c r="A1016" i="56"/>
  <c r="A1017" i="56" s="1"/>
  <c r="A1018" i="56" s="1"/>
  <c r="F1013" i="56"/>
  <c r="F1012" i="56"/>
  <c r="F1011" i="56"/>
  <c r="A1011" i="56"/>
  <c r="A1012" i="56" s="1"/>
  <c r="A1013" i="56" s="1"/>
  <c r="F1008" i="56"/>
  <c r="F1007" i="56"/>
  <c r="F1006" i="56"/>
  <c r="F1005" i="56"/>
  <c r="F1004" i="56"/>
  <c r="A1004" i="56"/>
  <c r="A1005" i="56" s="1"/>
  <c r="A1006" i="56" s="1"/>
  <c r="A1007" i="56" s="1"/>
  <c r="A1008" i="56" s="1"/>
  <c r="F1003" i="56"/>
  <c r="F997" i="56"/>
  <c r="F996" i="56"/>
  <c r="F995" i="56"/>
  <c r="B995" i="56"/>
  <c r="F994" i="56"/>
  <c r="A994" i="56"/>
  <c r="A995" i="56" s="1"/>
  <c r="A996" i="56" s="1"/>
  <c r="A997" i="56" s="1"/>
  <c r="A998" i="56" s="1"/>
  <c r="A999" i="56" s="1"/>
  <c r="A1000" i="56" s="1"/>
  <c r="A1001" i="56" s="1"/>
  <c r="A1002" i="56" s="1"/>
  <c r="F991" i="56"/>
  <c r="F990" i="56"/>
  <c r="F989" i="56"/>
  <c r="F988" i="56"/>
  <c r="F987" i="56"/>
  <c r="F986" i="56"/>
  <c r="F985" i="56"/>
  <c r="F984" i="56"/>
  <c r="F983" i="56"/>
  <c r="F980" i="56"/>
  <c r="F978" i="56"/>
  <c r="C977" i="56"/>
  <c r="F977" i="56" s="1"/>
  <c r="F976" i="56"/>
  <c r="F975" i="56"/>
  <c r="F974" i="56"/>
  <c r="F973" i="56"/>
  <c r="A973" i="56"/>
  <c r="A974" i="56" s="1"/>
  <c r="F972" i="56"/>
  <c r="F971" i="56"/>
  <c r="F970" i="56"/>
  <c r="F969" i="56"/>
  <c r="F968" i="56"/>
  <c r="F967" i="56"/>
  <c r="A967" i="56"/>
  <c r="A968" i="56" s="1"/>
  <c r="A969" i="56" s="1"/>
  <c r="A970" i="56" s="1"/>
  <c r="A971" i="56" s="1"/>
  <c r="F964" i="56"/>
  <c r="F963" i="56"/>
  <c r="F962" i="56"/>
  <c r="F959" i="56"/>
  <c r="F958" i="56"/>
  <c r="F950" i="56"/>
  <c r="F949" i="56"/>
  <c r="F948" i="56"/>
  <c r="F947" i="56"/>
  <c r="F946" i="56"/>
  <c r="F945" i="56"/>
  <c r="F944" i="56"/>
  <c r="F943" i="56"/>
  <c r="F942" i="56"/>
  <c r="F941" i="56"/>
  <c r="F940" i="56"/>
  <c r="F939" i="56"/>
  <c r="F938" i="56"/>
  <c r="F937" i="56"/>
  <c r="F936" i="56"/>
  <c r="F935" i="56"/>
  <c r="F934" i="56"/>
  <c r="F933" i="56"/>
  <c r="F932" i="56"/>
  <c r="F931" i="56"/>
  <c r="F930" i="56"/>
  <c r="F929" i="56"/>
  <c r="F928" i="56"/>
  <c r="F927" i="56"/>
  <c r="F926" i="56"/>
  <c r="F922" i="56"/>
  <c r="F921" i="56"/>
  <c r="F920" i="56"/>
  <c r="F916" i="56"/>
  <c r="F914" i="56"/>
  <c r="F913" i="56"/>
  <c r="F912" i="56"/>
  <c r="F911" i="56"/>
  <c r="F910" i="56"/>
  <c r="F909" i="56"/>
  <c r="F908" i="56"/>
  <c r="A908" i="56"/>
  <c r="A909" i="56" s="1"/>
  <c r="A910" i="56" s="1"/>
  <c r="A911" i="56" s="1"/>
  <c r="A912" i="56" s="1"/>
  <c r="A913" i="56" s="1"/>
  <c r="A914" i="56" s="1"/>
  <c r="F905" i="56"/>
  <c r="A905" i="56"/>
  <c r="F902" i="56"/>
  <c r="F901" i="56"/>
  <c r="F900" i="56"/>
  <c r="F899" i="56"/>
  <c r="A899" i="56"/>
  <c r="A900" i="56" s="1"/>
  <c r="A901" i="56" s="1"/>
  <c r="A902" i="56" s="1"/>
  <c r="F898" i="56"/>
  <c r="A898" i="56"/>
  <c r="F895" i="56"/>
  <c r="F894" i="56"/>
  <c r="F893" i="56"/>
  <c r="F892" i="56"/>
  <c r="A892" i="56"/>
  <c r="A893" i="56" s="1"/>
  <c r="A894" i="56" s="1"/>
  <c r="A895" i="56" s="1"/>
  <c r="F890" i="56"/>
  <c r="F889" i="56"/>
  <c r="F888" i="56"/>
  <c r="F887" i="56"/>
  <c r="F886" i="56"/>
  <c r="F885" i="56"/>
  <c r="F884" i="56"/>
  <c r="F883" i="56"/>
  <c r="F882" i="56"/>
  <c r="F881" i="56"/>
  <c r="F880" i="56"/>
  <c r="F879" i="56"/>
  <c r="F878" i="56"/>
  <c r="F877" i="56"/>
  <c r="F876" i="56"/>
  <c r="F875" i="56"/>
  <c r="F874" i="56"/>
  <c r="F873" i="56"/>
  <c r="F872" i="56"/>
  <c r="F871" i="56"/>
  <c r="F870" i="56"/>
  <c r="F869" i="56"/>
  <c r="F868" i="56"/>
  <c r="F867" i="56"/>
  <c r="F866" i="56"/>
  <c r="F865" i="56"/>
  <c r="F864" i="56"/>
  <c r="F863" i="56"/>
  <c r="F862" i="56"/>
  <c r="F861" i="56"/>
  <c r="F860" i="56"/>
  <c r="F859" i="56"/>
  <c r="F858" i="56"/>
  <c r="F857" i="56"/>
  <c r="F856" i="56"/>
  <c r="F855" i="56"/>
  <c r="F854" i="56"/>
  <c r="F853" i="56"/>
  <c r="F852" i="56"/>
  <c r="F851" i="56"/>
  <c r="F850" i="56"/>
  <c r="F849" i="56"/>
  <c r="F848" i="56"/>
  <c r="F846" i="56"/>
  <c r="F843" i="56"/>
  <c r="F842" i="56"/>
  <c r="F839" i="56"/>
  <c r="F838" i="56"/>
  <c r="F837" i="56"/>
  <c r="F836" i="56"/>
  <c r="F835" i="56"/>
  <c r="F834" i="56"/>
  <c r="F833" i="56"/>
  <c r="F832" i="56"/>
  <c r="F831" i="56"/>
  <c r="F830" i="56"/>
  <c r="F829" i="56"/>
  <c r="F828" i="56"/>
  <c r="F827" i="56"/>
  <c r="F826" i="56"/>
  <c r="F823" i="56"/>
  <c r="F821" i="56"/>
  <c r="F820" i="56"/>
  <c r="F819" i="56"/>
  <c r="F818" i="56"/>
  <c r="F817" i="56"/>
  <c r="F816" i="56"/>
  <c r="F815" i="56"/>
  <c r="F812" i="56"/>
  <c r="F811" i="56"/>
  <c r="F808" i="56"/>
  <c r="F807" i="56"/>
  <c r="F806" i="56"/>
  <c r="B805" i="56"/>
  <c r="F804" i="56"/>
  <c r="A804" i="56"/>
  <c r="A805" i="56" s="1"/>
  <c r="A806" i="56" s="1"/>
  <c r="A807" i="56" s="1"/>
  <c r="A808" i="56" s="1"/>
  <c r="F803" i="56"/>
  <c r="F798" i="56"/>
  <c r="F797" i="56"/>
  <c r="F796" i="56"/>
  <c r="F795" i="56"/>
  <c r="F794" i="56"/>
  <c r="F791" i="56"/>
  <c r="F789" i="56"/>
  <c r="F788" i="56"/>
  <c r="F787"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6" i="56"/>
  <c r="F743" i="56"/>
  <c r="A743" i="56"/>
  <c r="A744" i="56" s="1"/>
  <c r="A745" i="56" s="1"/>
  <c r="A746" i="56" s="1"/>
  <c r="A749" i="56" s="1"/>
  <c r="A750" i="56" s="1"/>
  <c r="A751" i="56" s="1"/>
  <c r="F742" i="56"/>
  <c r="F741" i="56"/>
  <c r="F740" i="56"/>
  <c r="F735" i="56"/>
  <c r="F733" i="56"/>
  <c r="F732" i="56"/>
  <c r="F731" i="56"/>
  <c r="F730" i="56"/>
  <c r="F728" i="56"/>
  <c r="F727" i="56"/>
  <c r="F726" i="56"/>
  <c r="F725" i="56"/>
  <c r="F724" i="56"/>
  <c r="F723" i="56"/>
  <c r="F722" i="56"/>
  <c r="F720" i="56"/>
  <c r="F719" i="56"/>
  <c r="F718" i="56"/>
  <c r="F717" i="56"/>
  <c r="F716" i="56"/>
  <c r="F715" i="56"/>
  <c r="F713" i="56"/>
  <c r="F712" i="56"/>
  <c r="F711" i="56"/>
  <c r="F710" i="56"/>
  <c r="A704" i="56"/>
  <c r="A705" i="56" s="1"/>
  <c r="A706" i="56" s="1"/>
  <c r="A707" i="56" s="1"/>
  <c r="A708" i="56" s="1"/>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0" i="56"/>
  <c r="F669" i="56"/>
  <c r="F668" i="56"/>
  <c r="F667" i="56"/>
  <c r="F665" i="56"/>
  <c r="F662" i="56"/>
  <c r="F660" i="56"/>
  <c r="F659" i="56"/>
  <c r="F658" i="56"/>
  <c r="F657" i="56"/>
  <c r="F656" i="56"/>
  <c r="F653" i="56"/>
  <c r="F652" i="56"/>
  <c r="F651"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19" i="56"/>
  <c r="F618" i="56"/>
  <c r="F617" i="56"/>
  <c r="F616" i="56"/>
  <c r="F614" i="56"/>
  <c r="F611" i="56"/>
  <c r="F610" i="56"/>
  <c r="F609" i="56"/>
  <c r="F608" i="56"/>
  <c r="F607" i="56"/>
  <c r="F606" i="56"/>
  <c r="F605" i="56"/>
  <c r="F604" i="56"/>
  <c r="F603" i="56"/>
  <c r="F602" i="56"/>
  <c r="F601" i="56"/>
  <c r="F600" i="56"/>
  <c r="F599" i="56"/>
  <c r="F598" i="56"/>
  <c r="F597" i="56"/>
  <c r="F596" i="56"/>
  <c r="F595" i="56"/>
  <c r="F594"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B559" i="56"/>
  <c r="F558" i="56"/>
  <c r="B558" i="56"/>
  <c r="F557" i="56"/>
  <c r="F556" i="56"/>
  <c r="F555" i="56"/>
  <c r="F554" i="56"/>
  <c r="F553" i="56"/>
  <c r="F552" i="56"/>
  <c r="F551"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09" i="56"/>
  <c r="F507" i="56"/>
  <c r="F506" i="56"/>
  <c r="F505" i="56"/>
  <c r="F504" i="56"/>
  <c r="F503" i="56"/>
  <c r="F502" i="56"/>
  <c r="F501" i="56"/>
  <c r="F500" i="56"/>
  <c r="F499" i="56"/>
  <c r="F498" i="56"/>
  <c r="F497" i="56"/>
  <c r="F496" i="56"/>
  <c r="F495" i="56"/>
  <c r="F494" i="56"/>
  <c r="F493" i="56"/>
  <c r="F492" i="56"/>
  <c r="F491" i="56"/>
  <c r="F489" i="56"/>
  <c r="F488" i="56"/>
  <c r="F487" i="56"/>
  <c r="F486" i="56"/>
  <c r="F485" i="56"/>
  <c r="F484" i="56"/>
  <c r="F483" i="56"/>
  <c r="F482" i="56"/>
  <c r="F481" i="56"/>
  <c r="F480" i="56"/>
  <c r="F477" i="56"/>
  <c r="F474" i="56"/>
  <c r="F473" i="56"/>
  <c r="F472" i="56"/>
  <c r="F471" i="56"/>
  <c r="F468" i="56"/>
  <c r="F467" i="56"/>
  <c r="F466" i="56"/>
  <c r="F465" i="56"/>
  <c r="F464" i="56"/>
  <c r="F463" i="56"/>
  <c r="F462" i="56"/>
  <c r="F461" i="56"/>
  <c r="F460" i="56"/>
  <c r="F459" i="56"/>
  <c r="F458" i="56"/>
  <c r="F457" i="56"/>
  <c r="F456" i="56"/>
  <c r="F455" i="56"/>
  <c r="F454" i="56"/>
  <c r="F453" i="56"/>
  <c r="F451" i="56"/>
  <c r="F450" i="56"/>
  <c r="F449" i="56"/>
  <c r="F448" i="56"/>
  <c r="F447" i="56"/>
  <c r="F445" i="56"/>
  <c r="F444" i="56"/>
  <c r="F443" i="56"/>
  <c r="F441" i="56"/>
  <c r="F440" i="56"/>
  <c r="A440" i="56"/>
  <c r="F439" i="56"/>
  <c r="F438" i="56"/>
  <c r="F437" i="56"/>
  <c r="F436" i="56"/>
  <c r="F435" i="56"/>
  <c r="F434" i="56"/>
  <c r="F433" i="56"/>
  <c r="F432" i="56"/>
  <c r="F431" i="56"/>
  <c r="A431" i="56"/>
  <c r="A432" i="56" s="1"/>
  <c r="A433" i="56" s="1"/>
  <c r="A434" i="56" s="1"/>
  <c r="A435" i="56" s="1"/>
  <c r="A436" i="56" s="1"/>
  <c r="A437" i="56" s="1"/>
  <c r="A438" i="56" s="1"/>
  <c r="F430" i="56"/>
  <c r="F429" i="56"/>
  <c r="F427" i="56"/>
  <c r="F426" i="56"/>
  <c r="F425" i="56"/>
  <c r="F424" i="56"/>
  <c r="F423" i="56"/>
  <c r="F422" i="56"/>
  <c r="F421" i="56"/>
  <c r="F420" i="56"/>
  <c r="F419" i="56"/>
  <c r="F418" i="56"/>
  <c r="F417" i="56"/>
  <c r="F416" i="56"/>
  <c r="F415" i="56"/>
  <c r="F414" i="56"/>
  <c r="F413" i="56"/>
  <c r="F412" i="56"/>
  <c r="F411" i="56"/>
  <c r="F410" i="56"/>
  <c r="F409" i="56"/>
  <c r="F408" i="56"/>
  <c r="F407" i="56"/>
  <c r="F406" i="56"/>
  <c r="F404" i="56"/>
  <c r="F403" i="56"/>
  <c r="F402" i="56"/>
  <c r="F401" i="56"/>
  <c r="F400" i="56"/>
  <c r="F399" i="56"/>
  <c r="F398" i="56"/>
  <c r="F397" i="56"/>
  <c r="F396" i="56"/>
  <c r="C394" i="56"/>
  <c r="F394" i="56" s="1"/>
  <c r="D393" i="56"/>
  <c r="C393" i="56"/>
  <c r="F393" i="56" s="1"/>
  <c r="C392" i="56"/>
  <c r="F392" i="56" s="1"/>
  <c r="F391" i="56"/>
  <c r="F390" i="56"/>
  <c r="F389" i="56"/>
  <c r="F388" i="56"/>
  <c r="F387" i="56"/>
  <c r="F386" i="56"/>
  <c r="F385" i="56"/>
  <c r="F384" i="56"/>
  <c r="F383" i="56"/>
  <c r="F382" i="56"/>
  <c r="F381" i="56"/>
  <c r="F380" i="56"/>
  <c r="F379" i="56"/>
  <c r="F378" i="56"/>
  <c r="F377" i="56"/>
  <c r="F375" i="56"/>
  <c r="F376" i="56"/>
  <c r="F374" i="56"/>
  <c r="F373" i="56"/>
  <c r="F372" i="56"/>
  <c r="F371" i="56"/>
  <c r="F370" i="56"/>
  <c r="F369" i="56"/>
  <c r="F368" i="56"/>
  <c r="F367" i="56"/>
  <c r="F366" i="56"/>
  <c r="F365" i="56"/>
  <c r="F364" i="56"/>
  <c r="F363" i="56"/>
  <c r="F362" i="56"/>
  <c r="F361" i="56"/>
  <c r="F359" i="56"/>
  <c r="F358" i="56"/>
  <c r="F357" i="56"/>
  <c r="F356" i="56"/>
  <c r="F355" i="56"/>
  <c r="F354" i="56"/>
  <c r="F353" i="56"/>
  <c r="F352" i="56"/>
  <c r="F351" i="56"/>
  <c r="F350" i="56"/>
  <c r="F349" i="56"/>
  <c r="F348" i="56"/>
  <c r="F347" i="56"/>
  <c r="F346" i="56"/>
  <c r="F345" i="56"/>
  <c r="F344" i="56"/>
  <c r="F343" i="56"/>
  <c r="F342" i="56"/>
  <c r="F341" i="56"/>
  <c r="F340" i="56"/>
  <c r="F339" i="56"/>
  <c r="F338" i="56"/>
  <c r="F336" i="56"/>
  <c r="F335" i="56"/>
  <c r="F334" i="56"/>
  <c r="F332" i="56"/>
  <c r="F331" i="56"/>
  <c r="F330" i="56"/>
  <c r="F329" i="56"/>
  <c r="F328" i="56"/>
  <c r="F326" i="56"/>
  <c r="F325" i="56"/>
  <c r="F324" i="56"/>
  <c r="F323" i="56"/>
  <c r="F322" i="56"/>
  <c r="F321" i="56"/>
  <c r="F320" i="56"/>
  <c r="F319" i="56"/>
  <c r="F318" i="56"/>
  <c r="F317" i="56"/>
  <c r="F316" i="56"/>
  <c r="F315" i="56"/>
  <c r="F313" i="56"/>
  <c r="F312" i="56"/>
  <c r="F311" i="56"/>
  <c r="F310" i="56"/>
  <c r="F309" i="56"/>
  <c r="F307" i="56"/>
  <c r="F306" i="56"/>
  <c r="F304" i="56"/>
  <c r="F303" i="56"/>
  <c r="F302" i="56"/>
  <c r="F301" i="56"/>
  <c r="F300" i="56"/>
  <c r="F298" i="56"/>
  <c r="F297" i="56"/>
  <c r="F296" i="56"/>
  <c r="F299" i="56"/>
  <c r="F295" i="56"/>
  <c r="F294" i="56"/>
  <c r="F293" i="56"/>
  <c r="F292" i="56"/>
  <c r="F291" i="56"/>
  <c r="F290" i="56"/>
  <c r="F289" i="56"/>
  <c r="F288" i="56"/>
  <c r="F287" i="56"/>
  <c r="F286" i="56"/>
  <c r="F285" i="56"/>
  <c r="F284" i="56"/>
  <c r="F283" i="56"/>
  <c r="F282" i="56"/>
  <c r="F280" i="56"/>
  <c r="F279" i="56"/>
  <c r="F278" i="56"/>
  <c r="F277" i="56"/>
  <c r="F276" i="56"/>
  <c r="F275" i="56"/>
  <c r="F274" i="56"/>
  <c r="F273" i="56"/>
  <c r="F272" i="56"/>
  <c r="F271" i="56"/>
  <c r="F269" i="56"/>
  <c r="F268" i="56"/>
  <c r="F267" i="56"/>
  <c r="F266" i="56"/>
  <c r="F265" i="56"/>
  <c r="F264" i="56"/>
  <c r="F263" i="56"/>
  <c r="F261" i="56"/>
  <c r="F260" i="56"/>
  <c r="F258" i="56"/>
  <c r="F256" i="56"/>
  <c r="F255" i="56"/>
  <c r="F254" i="56"/>
  <c r="F253" i="56"/>
  <c r="F251" i="56"/>
  <c r="F249" i="56"/>
  <c r="F248" i="56"/>
  <c r="F245" i="56"/>
  <c r="F244" i="56"/>
  <c r="F243" i="56"/>
  <c r="F242" i="56"/>
  <c r="F241" i="56"/>
  <c r="F240" i="56"/>
  <c r="F239" i="56"/>
  <c r="F238" i="56"/>
  <c r="F237" i="56"/>
  <c r="F235" i="56"/>
  <c r="F234" i="56"/>
  <c r="F247" i="56"/>
  <c r="F246" i="56"/>
  <c r="F231" i="56"/>
  <c r="F230" i="56"/>
  <c r="F229" i="56"/>
  <c r="F227" i="56"/>
  <c r="F226" i="56"/>
  <c r="F224" i="56"/>
  <c r="F220" i="56"/>
  <c r="C219" i="56"/>
  <c r="F219" i="56" s="1"/>
  <c r="F218" i="56"/>
  <c r="F217" i="56"/>
  <c r="F216" i="56"/>
  <c r="F215" i="56"/>
  <c r="F214" i="56"/>
  <c r="F213" i="56"/>
  <c r="F212" i="56"/>
  <c r="F211" i="56"/>
  <c r="F210" i="56"/>
  <c r="F209" i="56"/>
  <c r="F208" i="56"/>
  <c r="F207" i="56"/>
  <c r="F206" i="56"/>
  <c r="F205" i="56"/>
  <c r="F204" i="56"/>
  <c r="C203" i="56"/>
  <c r="F203" i="56" s="1"/>
  <c r="F202" i="56"/>
  <c r="F201" i="56"/>
  <c r="F200" i="56"/>
  <c r="F199"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C165" i="56"/>
  <c r="F165" i="56" s="1"/>
  <c r="F164" i="56"/>
  <c r="F805" i="56"/>
  <c r="F163" i="56"/>
  <c r="F162" i="56"/>
  <c r="F161" i="56"/>
  <c r="F159" i="56"/>
  <c r="F915" i="56" l="1"/>
  <c r="F844" i="56"/>
  <c r="F650" i="56"/>
  <c r="F729" i="56"/>
  <c r="F671" i="56"/>
  <c r="F621" i="56"/>
  <c r="F560" i="56"/>
  <c r="F479" i="56"/>
  <c r="F592" i="56"/>
  <c r="F822" i="56"/>
  <c r="A754" i="56"/>
  <c r="A752" i="56"/>
  <c r="A747" i="56"/>
  <c r="F999" i="56"/>
  <c r="F337" i="56"/>
  <c r="F469" i="56" s="1"/>
  <c r="F1029" i="56"/>
  <c r="F232" i="56"/>
  <c r="F314" i="56"/>
  <c r="F478" i="56"/>
  <c r="F593" i="56"/>
  <c r="F1000" i="56"/>
  <c r="F233" i="56"/>
  <c r="F559" i="56"/>
  <c r="F620" i="56"/>
  <c r="F1001" i="56"/>
  <c r="F1002" i="56"/>
  <c r="F998" i="56"/>
  <c r="F612" i="56" l="1"/>
  <c r="F550" i="56"/>
  <c r="F1043" i="56"/>
  <c r="F622" i="56"/>
  <c r="A757" i="56"/>
  <c r="A758" i="56" s="1"/>
  <c r="A759" i="56" s="1"/>
  <c r="A760" i="56" s="1"/>
  <c r="A761" i="56" s="1"/>
  <c r="A755" i="56"/>
  <c r="F672" i="56"/>
  <c r="F790" i="56"/>
  <c r="F744" i="56"/>
  <c r="F923" i="56"/>
  <c r="F654" i="56"/>
  <c r="F221" i="56"/>
  <c r="F707" i="56" l="1"/>
  <c r="F706" i="56"/>
  <c r="F705" i="56"/>
  <c r="F704" i="56"/>
  <c r="F708" i="56"/>
  <c r="F222" i="56"/>
  <c r="F223" i="56"/>
  <c r="F327" i="56" s="1"/>
  <c r="F792" i="56"/>
  <c r="F745" i="56"/>
  <c r="F924" i="56"/>
  <c r="A764" i="56"/>
  <c r="A765" i="56" s="1"/>
  <c r="A762" i="56"/>
  <c r="F663" i="56"/>
  <c r="F673" i="56"/>
  <c r="F736" i="56" l="1"/>
  <c r="F747" i="56"/>
  <c r="F783" i="56" s="1"/>
  <c r="A766" i="56"/>
  <c r="A768" i="56"/>
  <c r="A769" i="56" s="1"/>
  <c r="A770" i="56" s="1"/>
  <c r="A771" i="56" s="1"/>
  <c r="A772" i="56" s="1"/>
  <c r="A773" i="56" s="1"/>
  <c r="A774" i="56" s="1"/>
  <c r="A775" i="56" s="1"/>
  <c r="A776" i="56" s="1"/>
  <c r="A777" i="56" s="1"/>
  <c r="F925" i="56" l="1"/>
  <c r="F951" i="56" s="1"/>
  <c r="F793" i="56"/>
  <c r="F799" i="56" s="1"/>
  <c r="F953" i="56" l="1"/>
  <c r="F92" i="56"/>
  <c r="F94" i="56"/>
  <c r="F95" i="56"/>
  <c r="F96" i="56"/>
  <c r="F97" i="56"/>
  <c r="F98" i="56"/>
  <c r="F99" i="56"/>
  <c r="F100" i="56"/>
  <c r="F101" i="56"/>
  <c r="F91" i="56"/>
  <c r="F93" i="56"/>
  <c r="F19" i="56" l="1"/>
  <c r="F20" i="56"/>
  <c r="F21" i="56"/>
  <c r="F23" i="56"/>
  <c r="F24" i="56"/>
  <c r="F25" i="56"/>
  <c r="F26" i="56"/>
  <c r="F27" i="56"/>
  <c r="F28" i="56"/>
  <c r="F29" i="56"/>
  <c r="F30" i="56"/>
  <c r="F31" i="56"/>
  <c r="F32" i="56"/>
  <c r="F33" i="56"/>
  <c r="F34" i="56"/>
  <c r="F35" i="56"/>
  <c r="F36" i="56"/>
  <c r="F37" i="56"/>
  <c r="F38" i="56"/>
  <c r="F39" i="56"/>
  <c r="F22" i="56"/>
  <c r="A70" i="56"/>
  <c r="A71" i="56" s="1"/>
  <c r="A72" i="56" s="1"/>
  <c r="A73" i="56" s="1"/>
  <c r="A74" i="56" s="1"/>
  <c r="A51" i="56"/>
  <c r="A52" i="56" s="1"/>
  <c r="A53" i="56" s="1"/>
  <c r="A54" i="56" s="1"/>
  <c r="A55" i="56" s="1"/>
  <c r="A43" i="56"/>
  <c r="F40" i="56"/>
  <c r="F18" i="56"/>
  <c r="F17" i="56"/>
  <c r="F1060" i="56" l="1"/>
  <c r="F1048" i="56"/>
  <c r="F1046" i="56"/>
  <c r="F151" i="56"/>
  <c r="F149" i="56"/>
  <c r="F146" i="56"/>
  <c r="F145" i="56"/>
  <c r="F144" i="56"/>
  <c r="F143" i="56"/>
  <c r="A142" i="56"/>
  <c r="A143" i="56" s="1"/>
  <c r="A144" i="56" s="1"/>
  <c r="A145" i="56" s="1"/>
  <c r="A146" i="56" s="1"/>
  <c r="F139" i="56"/>
  <c r="F138" i="56"/>
  <c r="F137" i="56"/>
  <c r="F136" i="56"/>
  <c r="F132" i="56"/>
  <c r="F129" i="56"/>
  <c r="F128" i="56"/>
  <c r="F127" i="56"/>
  <c r="F126" i="56"/>
  <c r="F125" i="56"/>
  <c r="F124" i="56"/>
  <c r="F123" i="56"/>
  <c r="F122" i="56"/>
  <c r="F121" i="56"/>
  <c r="F120" i="56"/>
  <c r="F119" i="56"/>
  <c r="F118" i="56"/>
  <c r="F117" i="56"/>
  <c r="F116" i="56"/>
  <c r="F115" i="56"/>
  <c r="F114" i="56"/>
  <c r="F113" i="56"/>
  <c r="F112" i="56"/>
  <c r="F110" i="56"/>
  <c r="F109" i="56"/>
  <c r="F108" i="56"/>
  <c r="F105" i="56"/>
  <c r="F104" i="56"/>
  <c r="A95" i="56"/>
  <c r="F86" i="56"/>
  <c r="F85" i="56"/>
  <c r="F84" i="56"/>
  <c r="F83" i="56"/>
  <c r="F82" i="56"/>
  <c r="F81" i="56"/>
  <c r="F80" i="56"/>
  <c r="F79" i="56"/>
  <c r="F78" i="56"/>
  <c r="F77" i="56"/>
  <c r="F76" i="56"/>
  <c r="F75" i="56"/>
  <c r="F74" i="56"/>
  <c r="F73" i="56"/>
  <c r="F72" i="56"/>
  <c r="F71" i="56"/>
  <c r="F70" i="56"/>
  <c r="F69" i="56"/>
  <c r="A76" i="56"/>
  <c r="A77" i="56" s="1"/>
  <c r="A78" i="56" s="1"/>
  <c r="A79" i="56" s="1"/>
  <c r="A80" i="56" s="1"/>
  <c r="A81" i="56" s="1"/>
  <c r="A82" i="56" s="1"/>
  <c r="A83" i="56" s="1"/>
  <c r="A84" i="56" s="1"/>
  <c r="A85" i="56" s="1"/>
  <c r="F68" i="56"/>
  <c r="F67" i="56"/>
  <c r="F66" i="56"/>
  <c r="F65" i="56"/>
  <c r="F64" i="56"/>
  <c r="F63" i="56"/>
  <c r="F62" i="56"/>
  <c r="F61" i="56"/>
  <c r="F60" i="56"/>
  <c r="F58" i="56"/>
  <c r="F57" i="56"/>
  <c r="F56" i="56"/>
  <c r="F55" i="56"/>
  <c r="F54" i="56"/>
  <c r="F53" i="56"/>
  <c r="F52" i="56"/>
  <c r="F51" i="56"/>
  <c r="A57" i="56"/>
  <c r="A58" i="56" s="1"/>
  <c r="F50" i="56"/>
  <c r="F49" i="56"/>
  <c r="F48" i="56"/>
  <c r="F47" i="56"/>
  <c r="F46" i="56"/>
  <c r="F45" i="56"/>
  <c r="F59" i="56"/>
  <c r="F41" i="56"/>
  <c r="F1055" i="56" l="1"/>
  <c r="A103" i="56"/>
  <c r="F44" i="56"/>
  <c r="F87" i="56" s="1"/>
  <c r="F134" i="56"/>
  <c r="F135" i="56"/>
  <c r="F133" i="56"/>
  <c r="A104" i="56" l="1"/>
  <c r="A105" i="56" s="1"/>
  <c r="A107" i="56"/>
  <c r="F140" i="56"/>
  <c r="A108" i="56" l="1"/>
  <c r="A109" i="56" s="1"/>
  <c r="A111" i="56"/>
  <c r="F141" i="56"/>
  <c r="F142" i="56"/>
  <c r="F152" i="56" s="1"/>
  <c r="F1057" i="56" s="1"/>
  <c r="F1071" i="56" l="1"/>
  <c r="F1070" i="56"/>
  <c r="F1069" i="56"/>
  <c r="F1067" i="56"/>
  <c r="F1066" i="56"/>
  <c r="F1063" i="56"/>
  <c r="F1065" i="56"/>
  <c r="F1062" i="56"/>
  <c r="F1064" i="56"/>
  <c r="A131" i="56"/>
  <c r="A112" i="56"/>
  <c r="A113" i="56" s="1"/>
  <c r="A114" i="56" s="1"/>
  <c r="A115" i="56" s="1"/>
  <c r="A116" i="56" s="1"/>
  <c r="A117" i="56" s="1"/>
  <c r="A118" i="56" s="1"/>
  <c r="A119" i="56" s="1"/>
  <c r="A120" i="56" s="1"/>
  <c r="F1068" i="56" l="1"/>
  <c r="F1076" i="56"/>
  <c r="F1078" i="56" s="1"/>
  <c r="A148" i="56"/>
  <c r="A132" i="56"/>
  <c r="A133" i="56" s="1"/>
  <c r="A134" i="56" s="1"/>
  <c r="A135" i="56" s="1"/>
  <c r="A136" i="56" s="1"/>
  <c r="A137" i="56" s="1"/>
  <c r="A138" i="56" s="1"/>
  <c r="A139" i="56" s="1"/>
  <c r="A140" i="56" s="1"/>
  <c r="F1059" i="56"/>
  <c r="A149" i="56" l="1"/>
  <c r="A151" i="56"/>
  <c r="F994" i="49" l="1"/>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974" i="49" l="1"/>
  <c r="F367" i="49"/>
  <c r="F689" i="49"/>
  <c r="F860" i="49"/>
  <c r="F729" i="49"/>
  <c r="F967" i="49"/>
  <c r="F492" i="49"/>
  <c r="F929" i="49"/>
  <c r="F180" i="49"/>
  <c r="F445" i="49"/>
  <c r="F624" i="49"/>
  <c r="F803" i="49"/>
  <c r="F785" i="49"/>
  <c r="F925" i="48"/>
  <c r="F926" i="48"/>
  <c r="F927" i="48"/>
  <c r="F976" i="49" l="1"/>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<sst xmlns="http://schemas.openxmlformats.org/spreadsheetml/2006/main" count="18516" uniqueCount="4640">
  <si>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</si>
  <si>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</si>
  <si>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</si>
  <si>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</si>
  <si>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</si>
  <si>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</si>
  <si>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</si>
  <si>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</si>
  <si>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</si>
  <si>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</si>
  <si>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</si>
  <si>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</si>
  <si>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</si>
  <si>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</si>
  <si>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</si>
  <si>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</si>
  <si>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</si>
  <si>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</si>
  <si>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</si>
  <si>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</si>
  <si>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</si>
  <si>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</si>
  <si>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</si>
  <si>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</si>
  <si>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</si>
  <si>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</si>
  <si>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</si>
  <si>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</si>
  <si>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</si>
  <si>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</si>
  <si>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</si>
  <si>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</si>
  <si>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</si>
  <si>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</si>
  <si>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</si>
  <si>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</si>
  <si>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</si>
  <si>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</si>
  <si>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</si>
  <si>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</si>
  <si>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</si>
  <si>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</si>
  <si>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</si>
  <si>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</si>
  <si>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</si>
  <si>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</si>
  <si>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</si>
  <si>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</si>
  <si>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</si>
  <si>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</si>
  <si>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</si>
  <si>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</si>
  <si>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</si>
  <si>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</si>
  <si>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</si>
  <si>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</si>
  <si>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</si>
  <si>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</si>
  <si>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</si>
  <si>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</si>
  <si>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</si>
  <si>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</si>
  <si>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</si>
  <si>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</si>
  <si>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</si>
  <si>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</si>
  <si>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</si>
  <si>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</si>
  <si>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</si>
  <si>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</si>
  <si>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</si>
  <si>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</si>
  <si>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</si>
  <si>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</si>
  <si>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</si>
  <si>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</si>
  <si>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</si>
  <si>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</si>
  <si>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</si>
  <si>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</si>
  <si>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</si>
  <si>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</si>
  <si>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</si>
  <si>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</si>
  <si>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</si>
  <si>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</si>
  <si>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</si>
  <si>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</si>
  <si>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</si>
  <si>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</si>
  <si>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</si>
  <si>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</si>
  <si>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</si>
  <si>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</si>
  <si>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</si>
  <si>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</si>
  <si>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</si>
  <si>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</si>
  <si>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</si>
  <si>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</si>
  <si>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</si>
  <si>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</si>
  <si>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</si>
  <si>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</si>
  <si>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</si>
  <si>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</si>
  <si>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</si>
  <si>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</si>
  <si>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</si>
  <si>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</si>
  <si>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</si>
  <si>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</si>
  <si>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</si>
  <si>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</si>
  <si>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</si>
  <si>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</si>
  <si>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</si>
  <si>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</si>
  <si>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</si>
  <si>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</si>
  <si>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</si>
  <si>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</si>
  <si>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</si>
  <si>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</si>
  <si>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</si>
  <si>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</si>
  <si>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</si>
  <si>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</si>
  <si>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</si>
  <si>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</si>
  <si>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</si>
  <si>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</si>
  <si>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</si>
  <si>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</si>
  <si>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</si>
  <si>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</si>
  <si>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</si>
  <si>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</si>
  <si>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</si>
  <si>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</si>
  <si>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</si>
  <si>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</si>
  <si>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</si>
  <si>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</si>
  <si>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</si>
  <si>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</si>
  <si>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</si>
  <si>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</si>
  <si>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</si>
  <si>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</si>
  <si>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</si>
  <si>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</si>
  <si>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</si>
  <si>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</si>
  <si>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</si>
  <si>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</si>
  <si>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</si>
  <si>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</si>
  <si>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</si>
  <si>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</si>
  <si>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</si>
  <si>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</si>
  <si>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</si>
  <si>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</si>
  <si>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</si>
  <si>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</si>
  <si>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</si>
  <si>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</si>
  <si>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</si>
  <si>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</si>
  <si>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</si>
  <si>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</si>
  <si>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</si>
  <si>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</si>
  <si>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</si>
  <si>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</si>
  <si>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</si>
  <si>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</si>
  <si>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</si>
  <si>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</si>
  <si>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</si>
  <si>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</si>
  <si>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</si>
  <si>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</si>
  <si>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</si>
  <si>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</si>
  <si>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</si>
  <si>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</si>
  <si>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</si>
  <si>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</si>
  <si>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</si>
  <si>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</si>
  <si>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</si>
  <si>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</si>
  <si>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</si>
  <si>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</si>
  <si>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</si>
  <si>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</si>
  <si>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</si>
  <si>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</si>
  <si>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</si>
  <si>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</si>
  <si>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</si>
  <si>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</si>
  <si>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</si>
  <si>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</si>
  <si>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</si>
  <si>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</si>
  <si>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</si>
  <si>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</si>
  <si>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</si>
  <si>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</si>
  <si>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</si>
  <si>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</si>
  <si>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</si>
  <si>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</si>
  <si>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</si>
  <si>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</si>
  <si>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</si>
  <si>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</si>
  <si>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</si>
  <si>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</si>
  <si>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</si>
  <si>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</si>
  <si>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</si>
  <si>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</si>
  <si>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</si>
  <si>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</si>
  <si>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</si>
  <si>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</si>
  <si>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</si>
  <si>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</si>
  <si>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</si>
  <si>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</si>
  <si>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</si>
  <si>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</si>
  <si>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</si>
  <si>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</si>
  <si>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</si>
  <si>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</si>
  <si>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</si>
  <si>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</si>
  <si>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</si>
  <si>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</si>
  <si>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</si>
  <si>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</si>
  <si>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</si>
  <si>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</si>
  <si>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</si>
  <si>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</si>
  <si>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</si>
  <si>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</si>
  <si>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</si>
  <si>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</si>
  <si>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</si>
  <si>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</si>
  <si>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</si>
  <si>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</si>
  <si>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</si>
  <si>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</si>
  <si>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</si>
  <si>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</si>
  <si>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</si>
  <si>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</si>
  <si>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</si>
  <si>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</si>
  <si>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</si>
  <si>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</si>
  <si>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</si>
  <si>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</si>
  <si>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</si>
  <si>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</si>
  <si>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</si>
  <si>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</si>
  <si>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</si>
  <si>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</si>
  <si>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</si>
  <si>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</si>
  <si>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</si>
  <si>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</si>
  <si>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</si>
  <si>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</si>
  <si>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</si>
  <si>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</si>
  <si>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</si>
  <si>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</si>
  <si>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</si>
  <si>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</si>
  <si>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</si>
  <si>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</si>
  <si>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</si>
  <si>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</si>
  <si>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</si>
  <si>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</si>
  <si>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</si>
  <si>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</si>
  <si>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</si>
  <si>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</si>
  <si>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</si>
  <si>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</si>
  <si>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</si>
  <si>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</si>
  <si>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</si>
  <si>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</si>
  <si>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</si>
  <si>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</si>
  <si>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</si>
  <si>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</si>
  <si>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</si>
  <si>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</si>
  <si>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</si>
  <si>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</si>
  <si>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</si>
  <si>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</si>
  <si>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</si>
  <si>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</si>
  <si>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</si>
  <si>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</si>
  <si>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</si>
  <si>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</si>
  <si>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</si>
  <si>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</si>
  <si>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</si>
  <si>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</si>
  <si>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</si>
  <si>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</si>
  <si>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</si>
  <si>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</si>
  <si>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</si>
  <si>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</si>
  <si>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</si>
  <si>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</si>
  <si>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</si>
  <si>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</si>
  <si>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</si>
  <si>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</si>
  <si>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</si>
  <si>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</si>
  <si>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</si>
  <si>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</si>
  <si>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</si>
  <si>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</si>
  <si>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</si>
  <si>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</si>
  <si>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</si>
  <si>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</si>
  <si>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</si>
  <si>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</si>
  <si>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</si>
  <si>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</si>
  <si>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</si>
  <si>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</si>
  <si>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</si>
  <si>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</si>
  <si>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</si>
  <si>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</si>
  <si>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</si>
  <si>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</si>
  <si>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</si>
  <si>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</si>
  <si>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</si>
  <si>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</si>
  <si>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</si>
  <si>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</si>
  <si>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</si>
  <si>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</si>
  <si>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</si>
  <si>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</si>
  <si>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</si>
  <si>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</si>
  <si>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</si>
  <si>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</si>
  <si>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</si>
  <si>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</si>
  <si>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</si>
  <si>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</si>
  <si>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</si>
  <si>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</si>
  <si>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</si>
  <si>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</si>
  <si>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</si>
  <si>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</si>
  <si>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</si>
  <si>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</si>
  <si>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</si>
  <si>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</si>
  <si>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</si>
  <si>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</si>
  <si>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</si>
  <si>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</si>
  <si>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</si>
  <si>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</si>
  <si>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</si>
  <si>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</si>
  <si>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</si>
  <si>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</si>
  <si>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</si>
  <si>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</si>
  <si>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</si>
  <si>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</si>
  <si>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</si>
  <si>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</si>
  <si>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</si>
  <si>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</si>
  <si>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</si>
  <si>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</si>
  <si>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</si>
  <si>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</si>
  <si>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</si>
  <si>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</si>
  <si>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</si>
  <si>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</si>
  <si>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</si>
  <si>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</si>
  <si>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</si>
  <si>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</si>
  <si>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</si>
  <si>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</si>
  <si>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</si>
  <si>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</si>
  <si>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</si>
  <si>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</si>
  <si>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</si>
  <si>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</si>
  <si>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</si>
  <si>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</si>
  <si>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</si>
  <si>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</si>
  <si>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</si>
  <si>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</si>
  <si>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</si>
  <si>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</si>
  <si>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</si>
  <si>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</si>
  <si>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</si>
  <si>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</si>
  <si>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</si>
  <si>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</si>
  <si>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</si>
  <si>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</si>
  <si>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</si>
  <si>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</si>
  <si>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</si>
  <si>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</si>
  <si>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</si>
  <si>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</si>
  <si>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</si>
  <si>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</si>
  <si>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</si>
  <si>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</si>
  <si>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</si>
  <si>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</si>
  <si>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</si>
  <si>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</si>
  <si>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</si>
  <si>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</si>
  <si>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</si>
  <si>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</si>
  <si>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</si>
  <si>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</si>
  <si>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</si>
  <si>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</si>
  <si>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</si>
  <si>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</si>
  <si>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</si>
  <si>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</si>
  <si>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</si>
  <si>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</si>
  <si>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</si>
  <si>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</si>
  <si>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</si>
  <si>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</si>
  <si>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</si>
  <si>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</si>
  <si>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</si>
  <si>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</si>
  <si>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</si>
  <si>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</si>
  <si>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</si>
  <si>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</si>
  <si>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</si>
  <si>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</si>
  <si>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</si>
  <si>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</si>
  <si>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</si>
  <si>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</si>
  <si>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</si>
  <si>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</si>
  <si>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</si>
  <si>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</si>
  <si>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</si>
  <si>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</si>
  <si>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</si>
  <si>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</si>
  <si>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</si>
  <si>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</si>
  <si>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</si>
  <si>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</si>
  <si>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</si>
  <si>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</si>
  <si>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</si>
  <si>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</si>
  <si>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</si>
  <si>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</si>
  <si>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</si>
  <si>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</si>
  <si>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</si>
  <si>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</si>
  <si>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</si>
  <si>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</si>
  <si>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</si>
  <si>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</si>
  <si>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</si>
  <si>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</si>
  <si>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</si>
  <si>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</si>
  <si>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</si>
  <si>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</si>
  <si>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</si>
  <si>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</si>
  <si>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</si>
  <si>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</si>
  <si>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</si>
  <si>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</si>
  <si>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</si>
  <si>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</si>
  <si>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</si>
  <si>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</si>
  <si>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</si>
  <si>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</si>
  <si>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</si>
  <si>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</si>
  <si>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</si>
  <si>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</si>
  <si>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</si>
  <si>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</si>
  <si>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</si>
  <si>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</si>
  <si>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</si>
  <si>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</si>
  <si>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</si>
  <si>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</si>
  <si>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</si>
  <si>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</si>
  <si>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</si>
  <si>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</si>
  <si>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</si>
  <si>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</si>
  <si>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</si>
  <si>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</si>
  <si>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</si>
  <si>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</si>
  <si>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</si>
  <si>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</si>
  <si>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</si>
  <si>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</si>
  <si>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</si>
  <si>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</si>
  <si>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</si>
  <si>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</si>
  <si>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</si>
  <si>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</si>
  <si>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</si>
  <si>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</si>
  <si>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</si>
  <si>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</si>
  <si>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</si>
  <si>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</si>
  <si>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</si>
  <si>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</si>
  <si>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</si>
  <si>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</si>
  <si>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</si>
  <si>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</si>
  <si>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</si>
  <si>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</si>
  <si>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</si>
  <si>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</si>
  <si>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</si>
  <si>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</si>
  <si>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</si>
  <si>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</si>
  <si>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</si>
  <si>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</si>
  <si>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</si>
  <si>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</si>
  <si>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</si>
  <si>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</si>
  <si>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</si>
  <si>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</si>
  <si>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</si>
  <si>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</si>
  <si>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</si>
  <si>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</si>
  <si>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</si>
  <si>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</si>
  <si>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</si>
  <si>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</si>
  <si>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</si>
  <si>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</si>
  <si>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</si>
  <si>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</si>
  <si>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</si>
  <si>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</si>
  <si>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</si>
  <si>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</si>
  <si>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</si>
  <si>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</si>
  <si>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</si>
  <si>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</si>
  <si>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</si>
  <si>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</si>
  <si>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</si>
  <si>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</si>
  <si>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</si>
  <si>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</si>
  <si>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</si>
  <si>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</si>
  <si>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</si>
  <si>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</si>
  <si>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</si>
  <si>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</si>
  <si>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</si>
  <si>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</si>
  <si>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</si>
  <si>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</si>
  <si>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</si>
  <si>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</si>
  <si>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</si>
  <si>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</si>
  <si>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</si>
  <si>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</si>
  <si>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</si>
  <si>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</si>
  <si>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</si>
  <si>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</si>
  <si>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</si>
  <si>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</si>
  <si>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</si>
  <si>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</si>
  <si>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</si>
  <si>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</si>
  <si>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</si>
  <si>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</si>
  <si>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</si>
  <si>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</si>
  <si>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</si>
  <si>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</si>
  <si>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</si>
  <si>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</si>
  <si>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</si>
  <si>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</si>
  <si>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</si>
  <si>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</si>
  <si>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</si>
  <si>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</si>
  <si>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</si>
  <si>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</si>
  <si>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</si>
  <si>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</si>
  <si>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</si>
  <si>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</si>
  <si>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</si>
  <si>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</si>
  <si>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</si>
  <si>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</si>
  <si>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</si>
  <si>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</si>
  <si>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</si>
  <si>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</si>
  <si>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</si>
  <si>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</si>
  <si>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</si>
  <si>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</si>
  <si>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</si>
  <si>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</si>
  <si>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</si>
  <si>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</si>
  <si>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</si>
  <si>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</si>
  <si>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</si>
  <si>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</si>
  <si>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</si>
  <si>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</si>
  <si>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</si>
  <si>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</si>
  <si>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</si>
  <si>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</si>
  <si>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</si>
  <si>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</si>
  <si>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</si>
  <si>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</si>
  <si>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</si>
  <si>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</si>
  <si>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</si>
  <si>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</si>
  <si>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</si>
  <si>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</si>
  <si>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</si>
  <si>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</si>
  <si>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</si>
  <si>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</si>
  <si>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</si>
  <si>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</si>
  <si>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</si>
  <si>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</si>
  <si>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</si>
  <si>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</si>
  <si>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</si>
  <si>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</si>
  <si>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</si>
  <si>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</si>
  <si>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</si>
  <si>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</si>
  <si>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</si>
  <si>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</si>
  <si>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</si>
  <si>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</si>
  <si>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</si>
  <si>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</si>
  <si>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</si>
  <si>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</si>
  <si>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</si>
  <si>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</si>
  <si>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</si>
  <si>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</si>
  <si>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</si>
  <si>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</si>
  <si>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</si>
  <si>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</si>
  <si>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</si>
  <si>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</si>
  <si>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</si>
  <si>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</si>
  <si>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</si>
  <si>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</si>
  <si>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</si>
  <si>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</si>
  <si>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</si>
  <si>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</si>
  <si>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</si>
  <si>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</si>
  <si>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</si>
  <si>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</si>
  <si>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</si>
  <si>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</si>
  <si>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</si>
  <si>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</si>
  <si>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</si>
  <si>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</si>
  <si>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</si>
  <si>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</si>
  <si>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</si>
  <si>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</si>
  <si>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</si>
  <si>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</si>
  <si>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</si>
  <si>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</si>
  <si>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</si>
  <si>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</si>
  <si>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</si>
  <si>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</si>
  <si>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</si>
  <si>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</si>
  <si>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</si>
  <si>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</si>
  <si>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</si>
  <si>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</si>
  <si>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</si>
  <si>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</si>
  <si>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</si>
  <si>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</si>
  <si>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</si>
  <si>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</si>
  <si>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</si>
  <si>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</si>
  <si>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</si>
  <si>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</si>
  <si>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</si>
  <si>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</si>
  <si>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</si>
  <si>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</si>
  <si>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</si>
  <si>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</si>
  <si>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</si>
  <si>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</si>
  <si>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</si>
  <si>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</si>
  <si>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</si>
  <si>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</si>
  <si>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</si>
  <si>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</si>
  <si>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</si>
  <si>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</si>
  <si>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</si>
  <si>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</si>
  <si>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</si>
  <si>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</si>
  <si>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</si>
  <si>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</si>
  <si>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</si>
  <si>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</si>
  <si>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</si>
  <si>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</si>
  <si>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</si>
  <si>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</si>
  <si>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</si>
  <si>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</si>
  <si>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</si>
  <si>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</si>
  <si>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</si>
  <si>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</si>
  <si>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</si>
  <si>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</si>
  <si>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</si>
  <si>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</si>
  <si>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</si>
  <si>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</si>
  <si>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</si>
  <si>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</si>
  <si>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</si>
  <si>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</si>
  <si>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</si>
  <si>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</si>
  <si>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</si>
  <si>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</si>
  <si>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</si>
  <si>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</si>
  <si>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</si>
  <si>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</si>
  <si>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</si>
  <si>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</si>
  <si>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</si>
  <si>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</si>
  <si>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</si>
  <si>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</si>
  <si>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</si>
  <si>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</si>
  <si>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</si>
  <si>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</si>
  <si>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</si>
  <si>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</si>
  <si>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</si>
  <si>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</si>
  <si>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</si>
  <si>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</si>
  <si>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</si>
  <si>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</si>
  <si>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</si>
  <si>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</si>
  <si>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</si>
  <si>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</si>
  <si>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</si>
  <si>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</si>
  <si>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</si>
  <si>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</si>
  <si>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</si>
  <si>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</si>
  <si>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</si>
  <si>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</si>
  <si>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</si>
  <si>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</si>
  <si>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</si>
  <si>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</si>
  <si>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</si>
  <si>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</si>
  <si>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</si>
  <si>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</si>
  <si>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</si>
  <si>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</si>
  <si>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</si>
  <si>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</si>
  <si>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</si>
  <si>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</si>
  <si>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</si>
  <si>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</si>
  <si>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</si>
  <si>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</si>
  <si>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</si>
  <si>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</si>
  <si>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</si>
  <si>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</si>
  <si>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</si>
  <si>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</si>
  <si>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</si>
  <si>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</si>
  <si>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</si>
  <si>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</si>
  <si>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</si>
  <si>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</si>
  <si>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</si>
  <si>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</si>
  <si>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</si>
  <si>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</si>
  <si>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</si>
  <si>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</si>
  <si>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</si>
  <si>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</si>
  <si>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</si>
  <si>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</si>
  <si>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</si>
  <si>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</si>
  <si>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</si>
  <si>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</si>
  <si>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</si>
  <si>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</si>
  <si>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</si>
  <si>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</si>
  <si>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</si>
  <si>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</si>
  <si>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</si>
  <si>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</si>
  <si>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</si>
  <si>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</si>
  <si>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</si>
  <si>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</si>
  <si>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</si>
  <si>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</si>
  <si>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</si>
  <si>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</si>
  <si>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</si>
  <si>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</si>
  <si>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</si>
  <si>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</si>
  <si>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</si>
  <si>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</si>
  <si>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</si>
  <si>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</si>
  <si>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</si>
  <si>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</si>
  <si>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</si>
  <si>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</si>
  <si>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</si>
  <si>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</si>
  <si>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</si>
  <si>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</si>
  <si>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</si>
  <si>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</si>
  <si>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</si>
  <si>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</si>
  <si>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</si>
  <si>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</si>
  <si>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</si>
  <si>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</si>
  <si>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</si>
  <si>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</si>
  <si>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</si>
  <si>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</si>
  <si>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</si>
  <si>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</si>
  <si>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</si>
  <si>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</si>
  <si>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</si>
  <si>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</si>
  <si>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</si>
  <si>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</si>
  <si>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</si>
  <si>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</si>
  <si>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</si>
  <si>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</si>
  <si>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</si>
  <si>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</si>
  <si>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</si>
  <si>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</si>
  <si>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</si>
  <si>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</si>
  <si>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</si>
  <si>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</si>
  <si>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</si>
  <si>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</si>
  <si>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</si>
  <si>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</si>
  <si>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</si>
  <si>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</si>
  <si>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</si>
  <si>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</si>
  <si>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</si>
  <si>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</si>
  <si>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</si>
  <si>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</si>
  <si>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</si>
  <si>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</si>
  <si>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</si>
  <si>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</si>
  <si>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</si>
  <si>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</si>
  <si>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</si>
  <si>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</si>
  <si>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</si>
  <si>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</si>
  <si>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</si>
  <si>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</si>
  <si>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</si>
  <si>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</si>
  <si>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</si>
  <si>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</si>
  <si>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</si>
  <si>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</si>
  <si>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</si>
  <si>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</si>
  <si>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</si>
  <si>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</si>
  <si>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</si>
  <si>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</si>
  <si>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</si>
  <si>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</si>
  <si>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</si>
  <si>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</si>
  <si>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</si>
  <si>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</si>
  <si>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</si>
  <si>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</si>
  <si>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</si>
  <si>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</si>
  <si>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</si>
  <si>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</si>
  <si>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</si>
  <si>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</si>
  <si>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</si>
  <si>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</si>
  <si>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</si>
  <si>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</si>
  <si>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</si>
  <si>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</si>
  <si>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</si>
  <si>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</si>
  <si>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</si>
  <si>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</si>
  <si>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</si>
  <si>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</si>
  <si>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</si>
  <si>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</si>
  <si>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</si>
  <si>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</si>
  <si>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</si>
  <si>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</si>
  <si>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</si>
  <si>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</si>
  <si>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</si>
  <si>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</si>
  <si>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</si>
  <si>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</si>
  <si>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</si>
  <si>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</si>
  <si>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</si>
  <si>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</si>
  <si>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</si>
  <si>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</si>
  <si>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</si>
  <si>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</si>
  <si>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</si>
  <si>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</si>
  <si>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</si>
  <si>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</si>
  <si>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</si>
  <si>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</si>
  <si>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</si>
  <si>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</si>
  <si>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</si>
  <si>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</si>
  <si>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</si>
  <si>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</si>
  <si>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</si>
  <si>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</si>
  <si>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</si>
  <si>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</si>
  <si>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</si>
  <si>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</si>
  <si>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</si>
  <si>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</si>
  <si>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</si>
  <si>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</si>
  <si>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</si>
  <si>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</si>
  <si>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</si>
  <si>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</si>
  <si>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</si>
  <si>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</si>
  <si>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</si>
  <si>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</si>
  <si>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</si>
  <si>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</si>
  <si>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</si>
  <si>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</si>
  <si>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</si>
  <si>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</si>
  <si>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</si>
  <si>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</si>
  <si>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</si>
  <si>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</si>
  <si>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</si>
  <si>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</si>
  <si>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</si>
  <si>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</si>
  <si>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</si>
  <si>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</si>
  <si>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</si>
  <si>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</si>
  <si>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</si>
  <si>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</si>
  <si>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</si>
  <si>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</si>
  <si>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</si>
  <si>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</si>
  <si>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</si>
  <si>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</si>
  <si>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</si>
  <si>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</si>
  <si>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</si>
  <si>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</si>
  <si>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</si>
  <si>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</si>
  <si>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</si>
  <si>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</si>
  <si>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</si>
  <si>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</si>
  <si>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</si>
  <si>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</si>
  <si>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</si>
  <si>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</si>
  <si>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</si>
  <si>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</si>
  <si>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</si>
  <si>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</si>
  <si>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</si>
  <si>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</si>
  <si>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</si>
  <si>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</si>
  <si>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</si>
  <si>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</si>
  <si>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</si>
  <si>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</si>
  <si>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</si>
  <si>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</si>
  <si>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</si>
  <si>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</si>
  <si>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</si>
  <si>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</si>
  <si>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</si>
  <si>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</si>
  <si>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</si>
  <si>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</si>
  <si>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</si>
  <si>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</si>
  <si>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</si>
  <si>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</si>
  <si>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</si>
  <si>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</si>
  <si>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</si>
  <si>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</si>
  <si>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</si>
  <si>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</si>
  <si>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</si>
  <si>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</si>
  <si>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</si>
  <si>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</si>
  <si>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</si>
  <si>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</si>
  <si>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</si>
  <si>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</si>
  <si>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</si>
  <si>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</si>
  <si>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</si>
  <si>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</si>
  <si>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</si>
  <si>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</si>
  <si>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</si>
  <si>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</si>
  <si>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</si>
  <si>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</si>
  <si>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</si>
  <si>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</si>
  <si>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</si>
  <si>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</si>
  <si>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</si>
  <si>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</si>
  <si>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</si>
  <si>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</si>
  <si>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</si>
  <si>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</si>
  <si>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</si>
  <si>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</si>
  <si>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</si>
  <si>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</si>
  <si>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</si>
  <si>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</si>
  <si>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</si>
  <si>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</si>
  <si>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</si>
  <si>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</si>
  <si>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</si>
  <si>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</si>
  <si>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</si>
  <si>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</si>
  <si>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</si>
  <si>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</si>
  <si>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</si>
  <si>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</si>
  <si>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</si>
  <si>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</si>
  <si>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</si>
  <si>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</si>
  <si>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</si>
  <si>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</si>
  <si>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</si>
  <si>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</si>
  <si>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</si>
  <si>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</si>
  <si>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</si>
  <si>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</si>
  <si>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</si>
  <si>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</si>
  <si>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</si>
  <si>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</si>
  <si>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</si>
  <si>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</si>
  <si>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</si>
  <si>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</si>
  <si>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</si>
  <si>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</si>
  <si>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</si>
  <si>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</si>
  <si>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</si>
  <si>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</si>
  <si>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</si>
  <si>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</si>
  <si>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</si>
  <si>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</si>
  <si>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</si>
  <si>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</si>
  <si>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</si>
  <si>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</si>
  <si>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</si>
  <si>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</si>
  <si>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</si>
  <si>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</si>
  <si>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</si>
  <si>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</si>
  <si>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</si>
  <si>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</si>
  <si>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</si>
  <si>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</si>
  <si>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</si>
  <si>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</si>
  <si>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</si>
  <si>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</si>
  <si>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</si>
  <si>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</si>
  <si>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</si>
  <si>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</si>
  <si>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</si>
  <si>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</si>
  <si>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</si>
  <si>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</si>
  <si>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</si>
  <si>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</si>
  <si>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</si>
  <si>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</si>
  <si>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</si>
  <si>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</si>
  <si>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</si>
  <si>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</si>
  <si>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</si>
  <si>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</si>
  <si>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</si>
  <si>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</si>
  <si>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</si>
  <si>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</si>
  <si>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</si>
  <si>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</si>
  <si>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</si>
  <si>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</si>
  <si>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</si>
  <si>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</si>
  <si>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</si>
  <si>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</si>
  <si>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</si>
  <si>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</si>
  <si>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</si>
  <si>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</si>
  <si>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</si>
  <si>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</si>
  <si>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</si>
  <si>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</si>
  <si>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</si>
  <si>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</si>
  <si>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</si>
  <si>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</si>
  <si>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</si>
  <si>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</si>
  <si>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</si>
  <si>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</si>
  <si>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</si>
  <si>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</si>
  <si>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</si>
  <si>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</si>
  <si>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</si>
  <si>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</si>
  <si>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</si>
  <si>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</si>
  <si>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</si>
  <si>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</si>
  <si>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</si>
  <si>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</si>
  <si>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</si>
  <si>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</si>
  <si>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</si>
  <si>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</si>
  <si>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</si>
  <si>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</si>
  <si>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</si>
  <si>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</si>
  <si>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</si>
  <si>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</si>
  <si>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</si>
  <si>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</si>
  <si>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</si>
  <si>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</si>
  <si>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</si>
  <si>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</si>
  <si>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</si>
  <si>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</si>
  <si>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</si>
  <si>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</si>
  <si>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</si>
  <si>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</si>
  <si>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</si>
  <si>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</si>
  <si>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</si>
  <si>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</si>
  <si>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</si>
  <si>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</si>
  <si>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</si>
  <si>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</si>
  <si>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</si>
  <si>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</si>
  <si>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</si>
  <si>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</si>
  <si>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</si>
  <si>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</si>
  <si>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</si>
  <si>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</si>
  <si>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</si>
  <si>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</si>
  <si>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</si>
  <si>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</si>
  <si>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</si>
  <si>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</si>
  <si>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</si>
  <si>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</si>
  <si>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</si>
  <si>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</si>
  <si>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</si>
  <si>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</si>
  <si>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</si>
  <si>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</si>
  <si>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</si>
  <si>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</si>
  <si>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</si>
  <si>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</si>
  <si>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</si>
  <si>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</si>
  <si>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</si>
  <si>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</si>
  <si>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</si>
  <si>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</si>
  <si>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</si>
  <si>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</si>
  <si>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</si>
  <si>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</si>
  <si>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</si>
  <si>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</si>
  <si>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</si>
  <si>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</si>
  <si>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</si>
  <si>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</si>
  <si>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</si>
  <si>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</si>
  <si>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</si>
  <si>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</si>
  <si>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</si>
  <si>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</si>
  <si>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</si>
  <si>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</si>
  <si>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</si>
  <si>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</si>
  <si>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</si>
  <si>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</si>
  <si>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</si>
  <si>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</si>
  <si>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</si>
  <si>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</si>
  <si>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</si>
  <si>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</si>
  <si>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</si>
  <si>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</si>
  <si>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</si>
  <si>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</si>
  <si>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</si>
  <si>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</si>
  <si>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</si>
  <si>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</si>
  <si>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</si>
  <si>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</si>
  <si>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</si>
  <si>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</si>
  <si>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</si>
  <si>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</si>
  <si>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</si>
  <si>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</si>
  <si>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</si>
  <si>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</si>
  <si>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</si>
  <si>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</si>
  <si>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</si>
  <si>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</si>
  <si>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</si>
  <si>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</si>
  <si>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</si>
  <si>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</si>
  <si>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</si>
  <si>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</si>
  <si>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</si>
  <si>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</si>
  <si>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</si>
  <si>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</si>
  <si>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</si>
  <si>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</si>
  <si>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</si>
  <si>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</si>
  <si>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</si>
  <si>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</si>
  <si>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</si>
  <si>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</si>
  <si>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</si>
  <si>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</si>
  <si>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</si>
  <si>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</si>
  <si>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</si>
  <si>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</si>
  <si>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</si>
  <si>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</si>
  <si>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</si>
  <si>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</si>
  <si>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</si>
  <si>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</si>
  <si>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</si>
  <si>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</si>
  <si>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</si>
  <si>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</si>
  <si>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</si>
  <si>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</si>
  <si>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</si>
  <si>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</si>
  <si>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</si>
  <si>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</si>
  <si>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</si>
  <si>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</si>
  <si>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</si>
  <si>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</si>
  <si>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</si>
  <si>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</si>
  <si>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</si>
  <si>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</si>
  <si>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</si>
  <si>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</si>
  <si>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</si>
  <si>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</si>
  <si>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</si>
  <si>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</si>
  <si>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</si>
  <si>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</si>
  <si>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</si>
  <si>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</si>
  <si>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</si>
  <si>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</si>
  <si>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</si>
  <si>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</si>
  <si>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</si>
  <si>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</si>
  <si>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</si>
  <si>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</si>
  <si>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</si>
  <si>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</si>
  <si>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</si>
  <si>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</si>
  <si>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</si>
  <si>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</si>
  <si>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</si>
  <si>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</si>
  <si>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</si>
  <si>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</si>
  <si>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</si>
  <si>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</si>
  <si>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</si>
  <si>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</si>
  <si>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</si>
  <si>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</si>
  <si>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</si>
  <si>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</si>
  <si>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</si>
  <si>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</si>
  <si>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</si>
  <si>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</si>
  <si>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</si>
  <si>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</si>
  <si>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</si>
  <si>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</si>
  <si>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</si>
  <si>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</si>
  <si>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</si>
  <si>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</si>
  <si>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</si>
  <si>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</si>
  <si>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</si>
  <si>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</si>
  <si>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</si>
  <si>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</si>
  <si>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</si>
  <si>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</si>
  <si>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</si>
  <si>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</si>
  <si>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</si>
  <si>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</si>
  <si>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</si>
  <si>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</si>
  <si>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</si>
  <si>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</si>
  <si>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</si>
  <si>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</si>
  <si>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</si>
  <si>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</si>
  <si>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</si>
  <si>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</si>
  <si>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</si>
  <si>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</si>
  <si>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</si>
  <si>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</si>
  <si>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</si>
  <si>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</si>
  <si>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</si>
  <si>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</si>
  <si>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</si>
  <si>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</si>
  <si>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</si>
  <si>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</si>
  <si>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</si>
  <si>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</si>
  <si>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</si>
  <si>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</si>
  <si>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</si>
  <si>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</si>
  <si>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</si>
  <si>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</si>
  <si>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</si>
  <si>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</si>
  <si>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</si>
  <si>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</si>
  <si>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</si>
  <si>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</si>
  <si>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</si>
  <si>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</si>
  <si>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</si>
  <si>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</si>
  <si>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</si>
  <si>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</si>
  <si>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</si>
  <si>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</si>
  <si>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</si>
  <si>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</si>
  <si>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</si>
  <si>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</si>
  <si>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</si>
  <si>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</si>
  <si>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</si>
  <si>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</si>
  <si>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</si>
  <si>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</si>
  <si>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</si>
  <si>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</si>
  <si>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</si>
  <si>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</si>
  <si>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</si>
  <si>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</si>
  <si>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</si>
  <si>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</si>
  <si>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</si>
  <si>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</si>
  <si>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</si>
  <si>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</si>
  <si>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</si>
  <si>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</si>
  <si>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</si>
  <si>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</si>
  <si>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</si>
  <si>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</si>
  <si>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</si>
  <si>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</si>
  <si>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</si>
  <si>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</si>
  <si>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</si>
  <si>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</si>
  <si>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</si>
  <si>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</si>
  <si>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</si>
  <si>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</si>
  <si>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</si>
  <si>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</si>
  <si>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</si>
  <si>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</si>
  <si>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</si>
  <si>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</si>
  <si>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</si>
  <si>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</si>
  <si>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</si>
  <si>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</si>
  <si>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</si>
  <si>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</si>
  <si>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</si>
  <si>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</si>
  <si>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</si>
  <si>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</si>
  <si>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</si>
  <si>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</si>
  <si>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</si>
  <si>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</si>
  <si>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</si>
  <si>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</si>
  <si>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</si>
  <si>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</si>
  <si>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</si>
  <si>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</si>
  <si>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</si>
  <si>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</si>
  <si>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</si>
  <si>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</si>
  <si>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</si>
  <si>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</si>
  <si>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</si>
  <si>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</si>
  <si>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</si>
  <si>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</si>
  <si>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</si>
  <si>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</si>
  <si>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</si>
  <si>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</si>
  <si>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</si>
  <si>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</si>
  <si>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</si>
  <si>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</si>
  <si>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</si>
  <si>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</si>
  <si>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</si>
  <si>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</si>
  <si>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</si>
  <si>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</si>
  <si>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</si>
  <si>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</si>
  <si>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</si>
  <si>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</si>
  <si>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</si>
  <si>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</si>
  <si>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</si>
  <si>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</si>
  <si>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</si>
  <si>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</si>
  <si>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</si>
  <si>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</si>
  <si>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</si>
  <si>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</si>
  <si>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</si>
  <si>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</si>
  <si>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</si>
  <si>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</si>
  <si>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</si>
  <si>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</si>
  <si>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</si>
  <si>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</si>
  <si>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</si>
  <si>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</si>
  <si>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</si>
  <si>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</si>
  <si>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</si>
  <si>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</si>
  <si>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</si>
  <si>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</si>
  <si>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</si>
  <si>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</si>
  <si>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</si>
  <si>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</si>
  <si>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</si>
  <si>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</si>
  <si>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</si>
  <si>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</si>
  <si>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</si>
  <si>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</si>
  <si>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</si>
  <si>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</si>
  <si>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</si>
  <si>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</si>
  <si>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</si>
  <si>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</si>
  <si>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</si>
  <si>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</si>
  <si>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</si>
  <si>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</si>
  <si>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</si>
  <si>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</si>
  <si>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</si>
  <si>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</si>
  <si>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</si>
  <si>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</si>
  <si>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</si>
  <si>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</si>
  <si>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</si>
  <si>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</si>
  <si>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</si>
  <si>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</si>
  <si>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</si>
  <si>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</si>
  <si>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</si>
  <si>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</si>
  <si>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</si>
  <si>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</si>
  <si>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</si>
  <si>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</si>
  <si>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</si>
  <si>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</si>
  <si>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</si>
  <si>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</si>
  <si>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</si>
  <si>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</si>
  <si>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</si>
  <si>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</si>
  <si>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</si>
  <si>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</si>
  <si>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</si>
  <si>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</si>
  <si>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</si>
  <si>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</si>
  <si>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</si>
  <si>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</si>
  <si>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</si>
  <si>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</si>
  <si>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</si>
  <si>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</si>
  <si>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</si>
  <si>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</si>
  <si>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</si>
  <si>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</si>
  <si>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</si>
  <si>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</si>
  <si>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</si>
  <si>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</si>
  <si>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</si>
  <si>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</si>
  <si>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</si>
  <si>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</si>
  <si>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</si>
  <si>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</si>
  <si>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</si>
  <si>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</si>
  <si>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</si>
  <si>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</si>
  <si>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</si>
  <si>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</si>
  <si>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</si>
  <si>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</si>
  <si>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</si>
  <si>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</si>
  <si>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</si>
  <si>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</si>
  <si>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</si>
  <si>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</si>
  <si>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</si>
  <si>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</si>
  <si>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</si>
  <si>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</si>
  <si>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</si>
  <si>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</si>
  <si>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</si>
  <si>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</si>
  <si>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</si>
  <si>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</si>
  <si>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</si>
  <si>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</si>
  <si>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</si>
  <si>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</si>
  <si>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</si>
  <si>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</si>
  <si>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</si>
  <si>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</si>
  <si>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</si>
  <si>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</si>
  <si>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</si>
  <si>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</si>
  <si>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</si>
  <si>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</si>
  <si>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</si>
  <si>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</si>
  <si>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</si>
  <si>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</si>
  <si>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</si>
  <si>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</si>
  <si>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</si>
  <si>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</si>
  <si>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</si>
  <si>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</si>
  <si>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</si>
  <si>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</si>
  <si>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</si>
  <si>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</si>
  <si>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</si>
  <si>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</si>
  <si>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</si>
  <si>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</si>
  <si>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</si>
  <si>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</si>
  <si>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</si>
  <si>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</si>
  <si>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</si>
  <si>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</si>
  <si>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</si>
  <si>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</si>
  <si>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</si>
  <si>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</si>
  <si>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</si>
  <si>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</si>
  <si>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</si>
  <si>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</si>
  <si>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</si>
  <si>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</si>
  <si>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</si>
  <si>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</si>
  <si>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</si>
  <si>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</si>
  <si>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</si>
  <si>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</si>
  <si>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</si>
  <si>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</si>
  <si>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</si>
  <si>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</si>
  <si>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</si>
  <si>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</si>
  <si>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</si>
  <si>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</si>
  <si>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</si>
  <si>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</si>
  <si>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</si>
  <si>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</si>
  <si>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</si>
  <si>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</si>
  <si>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</si>
  <si>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</si>
  <si>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</si>
  <si>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</si>
  <si>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</si>
  <si>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</si>
  <si>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</si>
  <si>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</si>
  <si>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</si>
  <si>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</si>
  <si>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</si>
  <si>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</si>
  <si>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</si>
  <si>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</si>
  <si>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</si>
  <si>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</si>
  <si>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</si>
  <si>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</si>
  <si>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</si>
  <si>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</si>
  <si>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</si>
  <si>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</si>
  <si>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</si>
  <si>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</si>
  <si>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</si>
  <si>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</si>
  <si>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</si>
  <si>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</si>
  <si>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</si>
  <si>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</si>
  <si>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</si>
  <si>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</si>
  <si>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</si>
  <si>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</si>
  <si>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</si>
  <si>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</si>
  <si>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</si>
  <si>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</si>
  <si>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</si>
  <si>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</si>
  <si>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</si>
  <si>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</si>
  <si>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</si>
  <si>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</si>
  <si>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</si>
  <si>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</si>
  <si>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</si>
  <si>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</si>
  <si>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</si>
  <si>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</si>
  <si>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</si>
  <si>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</si>
  <si>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</si>
  <si>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</si>
  <si>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</si>
  <si>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</si>
  <si>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</si>
  <si>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</si>
  <si>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</si>
  <si>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</si>
  <si>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</si>
  <si>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</si>
  <si>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</si>
  <si>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</si>
  <si>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</si>
  <si>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</si>
  <si>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</si>
  <si>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</si>
  <si>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</si>
  <si>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</si>
  <si>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</si>
  <si>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</si>
  <si>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</si>
  <si>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</si>
  <si>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</si>
  <si>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</si>
  <si>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</si>
  <si>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</si>
  <si>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</si>
  <si>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</si>
  <si>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</si>
  <si>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</si>
  <si>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</si>
  <si>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</si>
  <si>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</si>
  <si>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</si>
  <si>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</si>
  <si>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</si>
  <si>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</si>
  <si>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</si>
  <si>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</si>
  <si>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</si>
  <si>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</si>
  <si>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</si>
  <si>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</si>
  <si>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</si>
  <si>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</si>
  <si>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</si>
  <si>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</si>
  <si>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</si>
  <si>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</si>
  <si>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</si>
  <si>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</si>
  <si>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</si>
  <si>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</si>
  <si>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</si>
  <si>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</si>
  <si>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</si>
  <si>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</si>
  <si>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</si>
  <si>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</si>
  <si>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</si>
  <si>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</si>
  <si>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</si>
  <si>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</si>
  <si>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</si>
  <si>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</si>
  <si>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</si>
  <si>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</si>
  <si>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</si>
  <si>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</si>
  <si>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</si>
  <si>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</si>
  <si>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</si>
  <si>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</si>
  <si>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</si>
  <si>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</si>
  <si>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</si>
  <si>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</si>
  <si>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</si>
  <si>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</si>
  <si>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</si>
  <si>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</si>
  <si>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</si>
  <si>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</si>
  <si>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</si>
  <si>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</si>
  <si>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</si>
  <si>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</si>
  <si>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</si>
  <si>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</si>
  <si>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</si>
  <si>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</si>
  <si>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</si>
  <si>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</si>
  <si>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</si>
  <si>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</si>
  <si>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</si>
  <si>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</si>
  <si>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</si>
  <si>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</si>
  <si>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</si>
  <si>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</si>
  <si>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</si>
  <si>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</si>
  <si>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</si>
  <si>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</si>
  <si>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</si>
  <si>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</si>
  <si>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</si>
  <si>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</si>
  <si>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</si>
  <si>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</si>
  <si>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</si>
  <si>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</si>
  <si>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</si>
  <si>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</si>
  <si>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</si>
  <si>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</si>
  <si>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</si>
  <si>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</si>
  <si>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</si>
  <si>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</si>
  <si>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</si>
  <si>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</si>
  <si>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</si>
  <si>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</si>
  <si>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</si>
  <si>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</si>
  <si>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</si>
  <si>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</si>
  <si>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</si>
  <si>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</si>
  <si>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</si>
  <si>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</si>
  <si>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</si>
  <si>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</si>
  <si>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</si>
  <si>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</si>
  <si>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</si>
  <si>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</si>
  <si>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</si>
  <si>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</si>
  <si>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</si>
  <si>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</si>
  <si>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</si>
  <si>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</si>
  <si>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</si>
  <si>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</si>
  <si>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</si>
  <si>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</si>
  <si>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</si>
  <si>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</si>
  <si>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</si>
  <si>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</si>
  <si>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</si>
  <si>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</si>
  <si>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</si>
  <si>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</si>
  <si>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</si>
  <si>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</si>
  <si>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</si>
  <si>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</si>
  <si>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</si>
  <si>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</si>
  <si>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</si>
  <si>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</si>
  <si>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</si>
  <si>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</si>
  <si>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</si>
  <si>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</si>
  <si>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</si>
  <si>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</si>
  <si>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</si>
  <si>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</si>
  <si>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</si>
  <si>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</si>
  <si>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</si>
  <si>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</si>
  <si>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</si>
  <si>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</si>
  <si>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</si>
  <si>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</si>
  <si>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</si>
  <si>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</si>
  <si>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</si>
  <si>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</si>
  <si>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</si>
  <si>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</si>
  <si>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</si>
  <si>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</si>
  <si>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</si>
  <si>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</si>
  <si>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</si>
  <si>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</si>
  <si>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</si>
  <si>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</si>
  <si>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</si>
  <si>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</si>
  <si>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</si>
  <si>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</si>
  <si>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</si>
  <si>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</si>
  <si>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</si>
  <si>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</si>
  <si>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</si>
  <si>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</si>
  <si>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</si>
  <si>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</si>
  <si>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</si>
  <si>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</si>
  <si>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</si>
  <si>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</si>
  <si>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</si>
  <si>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</si>
  <si>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</si>
  <si>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</si>
  <si>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</si>
  <si>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</si>
  <si>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</si>
  <si>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</si>
  <si>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</si>
  <si>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</si>
  <si>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</si>
  <si>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</si>
  <si>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</si>
  <si>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</si>
  <si>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</si>
  <si>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</si>
  <si>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</si>
  <si>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</si>
  <si>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</si>
  <si>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</si>
  <si>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</si>
  <si>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</si>
  <si>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</si>
  <si>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</si>
  <si>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</si>
  <si>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</si>
  <si>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</si>
  <si>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</si>
  <si>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</si>
  <si>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</si>
  <si>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</si>
  <si>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</si>
  <si>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</si>
  <si>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</si>
  <si>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</si>
  <si>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</si>
  <si>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</si>
  <si>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</si>
  <si>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</si>
  <si>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</si>
  <si>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</si>
  <si>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</si>
  <si>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</si>
  <si>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</si>
  <si>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</si>
  <si>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</si>
  <si>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</si>
  <si>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</si>
  <si>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</si>
  <si>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</si>
  <si>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</si>
  <si>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</si>
  <si>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</si>
  <si>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</si>
  <si>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</si>
  <si>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</si>
  <si>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</si>
  <si>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</si>
  <si>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</si>
  <si>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</si>
  <si>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</si>
  <si>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</si>
  <si>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</si>
  <si>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</si>
  <si>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</si>
  <si>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</si>
  <si>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</si>
  <si>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</si>
  <si>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</si>
  <si>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</si>
  <si>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</si>
  <si>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</si>
  <si>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</si>
  <si>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</si>
  <si>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</si>
  <si>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</si>
  <si>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</si>
  <si>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</si>
  <si>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</si>
  <si>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</si>
  <si>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</si>
  <si>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</si>
  <si>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</si>
  <si>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</si>
  <si>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</si>
  <si>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</si>
  <si>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</si>
  <si>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</si>
  <si>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</si>
  <si>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</si>
  <si>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</si>
  <si>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</si>
  <si>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</si>
  <si>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</si>
  <si>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</si>
  <si>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</si>
  <si>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</si>
  <si>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</si>
  <si>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</si>
  <si>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</si>
  <si>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</si>
  <si>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</si>
  <si>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</si>
  <si>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</si>
  <si>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</si>
  <si>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</si>
  <si>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</si>
  <si>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</si>
  <si>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</si>
  <si>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</si>
  <si>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</si>
  <si>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</si>
  <si>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</si>
  <si>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</si>
  <si>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</si>
  <si>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</si>
  <si>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</si>
  <si>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</si>
  <si>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</si>
  <si>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</si>
  <si>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</si>
  <si>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</si>
  <si>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</si>
  <si>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</si>
  <si>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</si>
  <si>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</si>
  <si>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</si>
  <si>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</si>
  <si>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</si>
  <si>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</si>
  <si>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</si>
  <si>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</si>
  <si>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</si>
  <si>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</si>
  <si>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</si>
  <si>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</si>
  <si>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</si>
  <si>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</si>
  <si>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</si>
  <si>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</si>
  <si>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</si>
  <si>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</si>
  <si>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</si>
  <si>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</si>
  <si>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</si>
  <si>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</si>
  <si>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</si>
  <si>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</si>
  <si>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</si>
  <si>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</si>
  <si>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</si>
  <si>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</si>
  <si>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</si>
  <si>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</si>
  <si>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</si>
  <si>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</si>
  <si>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</si>
  <si>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</si>
  <si>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</si>
  <si>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</si>
  <si>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</si>
  <si>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</si>
  <si>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</si>
  <si>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</si>
  <si>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</si>
  <si>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</si>
  <si>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</si>
  <si>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</si>
  <si>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</si>
  <si>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</si>
  <si>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</si>
  <si>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</si>
  <si>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</si>
  <si>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</si>
  <si>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</si>
  <si>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</si>
  <si>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</si>
  <si>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</si>
  <si>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</si>
  <si>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</si>
  <si>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</si>
  <si>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</si>
  <si>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</si>
  <si>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</si>
  <si>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</si>
  <si>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</si>
  <si>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</si>
  <si>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</si>
  <si>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</si>
  <si>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</si>
  <si>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</si>
  <si>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</si>
  <si>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</si>
  <si>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</si>
  <si>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</si>
  <si>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</si>
  <si>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</si>
  <si>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</si>
  <si>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</si>
  <si>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</si>
  <si>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</si>
  <si>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</si>
  <si>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</si>
  <si>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</si>
  <si>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</si>
  <si>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</si>
  <si>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</si>
  <si>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</si>
  <si>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</si>
  <si>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</si>
  <si>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</si>
  <si>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</si>
  <si>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</si>
  <si>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</si>
  <si>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</si>
  <si>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</si>
  <si>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</si>
  <si>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</si>
  <si>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</si>
  <si>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</si>
  <si>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</si>
  <si>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</si>
  <si>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</si>
  <si>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</si>
  <si>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</si>
  <si>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</si>
  <si>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</si>
  <si>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</si>
  <si>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</si>
  <si>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</si>
  <si>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</si>
  <si>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</si>
  <si>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</si>
  <si>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</si>
  <si>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</si>
  <si>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</si>
  <si>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</si>
  <si>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</si>
  <si>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</si>
  <si>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</si>
  <si>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</si>
  <si>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</si>
  <si>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</si>
  <si>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</si>
  <si>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</si>
  <si>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</si>
  <si>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</si>
  <si>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</si>
  <si>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</si>
  <si>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</si>
  <si>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</si>
  <si>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</si>
  <si>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</si>
  <si>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</si>
  <si>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</si>
  <si>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</si>
  <si>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</si>
  <si>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</si>
  <si>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</si>
  <si>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</si>
  <si>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</si>
  <si>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</si>
  <si>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</si>
  <si>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</si>
  <si>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</si>
  <si>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</si>
  <si>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</si>
  <si>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</si>
  <si>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</si>
  <si>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</si>
  <si>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</si>
  <si>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</si>
  <si>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</si>
  <si>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</si>
  <si>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</si>
  <si>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</si>
  <si>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</si>
  <si>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</si>
  <si>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</si>
  <si>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</si>
  <si>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</si>
  <si>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</si>
  <si>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</si>
  <si>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</si>
  <si>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</si>
  <si>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</si>
  <si>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</si>
  <si>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</si>
  <si>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</si>
  <si>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</si>
  <si>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</si>
  <si>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</si>
  <si>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</si>
  <si>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</si>
  <si>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</si>
  <si>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</si>
  <si>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</si>
  <si>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</si>
  <si>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</si>
  <si>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</si>
  <si>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</si>
  <si>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</si>
  <si>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</si>
  <si>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</si>
  <si>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</si>
  <si>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</si>
  <si>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</si>
  <si>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</si>
  <si>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</si>
  <si>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</si>
  <si>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</si>
  <si>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</si>
  <si>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</si>
  <si>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</si>
  <si>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</si>
  <si>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</si>
  <si>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</si>
  <si>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</si>
  <si>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</si>
  <si>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</si>
  <si>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</si>
  <si>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</si>
  <si>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</si>
  <si>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</si>
  <si>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</si>
  <si>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</si>
  <si>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</si>
  <si>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</si>
  <si>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</si>
  <si>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</si>
  <si>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</si>
  <si>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</si>
  <si>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</si>
  <si>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</si>
  <si>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</si>
  <si>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</si>
  <si>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</si>
  <si>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</si>
  <si>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</si>
  <si>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</si>
  <si>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</si>
  <si>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</si>
  <si>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</si>
  <si>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</si>
  <si>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</si>
  <si>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</si>
  <si>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</si>
  <si>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</si>
  <si>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</si>
  <si>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</si>
  <si>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</si>
  <si>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</si>
  <si>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</si>
  <si>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</si>
  <si>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</si>
  <si>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</si>
  <si>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</si>
  <si>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</si>
  <si>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</si>
  <si>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</si>
  <si>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</si>
  <si>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</si>
  <si>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</si>
  <si>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</si>
  <si>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</si>
  <si>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</si>
  <si>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</si>
  <si>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</si>
  <si>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</si>
  <si>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</si>
  <si>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</si>
  <si>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</si>
  <si>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</si>
  <si>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</si>
  <si>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</si>
  <si>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</si>
  <si>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</si>
  <si>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</si>
  <si>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</si>
  <si>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</si>
  <si>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</si>
  <si>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</si>
  <si>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</si>
  <si>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</si>
  <si>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</si>
  <si>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</si>
  <si>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</si>
  <si>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</si>
  <si>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</si>
  <si>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</si>
  <si>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</si>
  <si>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</si>
  <si>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</si>
  <si>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</si>
  <si>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</si>
  <si>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</si>
  <si>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</si>
  <si>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</si>
  <si>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</si>
  <si>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</si>
  <si>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</si>
  <si>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</si>
  <si>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</si>
  <si>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</si>
  <si>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</si>
  <si>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</si>
  <si>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</si>
  <si>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</si>
  <si>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</si>
  <si>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</si>
  <si>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</si>
  <si>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</si>
  <si>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</si>
  <si>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</si>
  <si>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</si>
  <si>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</si>
  <si>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</si>
  <si>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</si>
  <si>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</si>
  <si>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</si>
  <si>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</si>
  <si>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</si>
  <si>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</si>
  <si>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</si>
  <si>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</si>
  <si>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</si>
  <si>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</si>
  <si>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</si>
  <si>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</si>
  <si>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</si>
  <si>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</si>
  <si>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</si>
  <si>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</si>
  <si>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</si>
  <si>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</si>
  <si>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</si>
  <si>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</si>
  <si>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</si>
  <si>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</si>
  <si>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</si>
  <si>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</si>
  <si>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</si>
  <si>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</si>
  <si>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</si>
  <si>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</si>
  <si>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</si>
  <si>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</si>
  <si>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</si>
  <si>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</si>
  <si>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</si>
  <si>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</si>
  <si>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</si>
  <si>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</si>
  <si>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</si>
  <si>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</si>
  <si>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</si>
  <si>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</si>
  <si>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</si>
  <si>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</si>
  <si>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</si>
  <si>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</si>
  <si>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</si>
  <si>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</si>
  <si>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</si>
  <si>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</si>
  <si>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</si>
  <si>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</si>
  <si>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</si>
  <si>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</si>
  <si>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</si>
  <si>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</si>
  <si>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</si>
  <si>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</si>
  <si>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</si>
  <si>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</si>
  <si>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</si>
  <si>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</si>
  <si>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</si>
  <si>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</si>
  <si>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</si>
  <si>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</si>
  <si>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</si>
  <si>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</si>
  <si>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</si>
  <si>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</si>
  <si>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</si>
  <si>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</si>
  <si>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</si>
  <si>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</si>
  <si>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</si>
  <si>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</si>
  <si>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</si>
  <si>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</si>
  <si>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</si>
  <si>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</si>
  <si>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</si>
  <si>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</si>
  <si>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</si>
  <si>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</si>
  <si>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</si>
  <si>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</si>
  <si>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</si>
  <si>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</si>
  <si>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</si>
  <si>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</si>
  <si>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</si>
  <si>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</si>
  <si>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</si>
  <si>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</si>
  <si>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</si>
  <si>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</si>
  <si>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</si>
  <si>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</si>
  <si>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</si>
  <si>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</si>
  <si>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</si>
  <si>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</si>
  <si>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</si>
  <si>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</si>
  <si>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</si>
  <si>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</si>
  <si>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</si>
  <si>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</si>
  <si>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</si>
  <si>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</si>
  <si>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</si>
  <si>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</si>
  <si>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</si>
  <si>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</si>
  <si>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</si>
  <si>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</si>
  <si>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</si>
  <si>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</si>
  <si>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</si>
  <si>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</si>
  <si>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</si>
  <si>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</si>
  <si>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</si>
  <si>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</si>
  <si>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</si>
  <si>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</si>
  <si>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</si>
  <si>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</si>
  <si>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</si>
  <si>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</si>
  <si>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</si>
  <si>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</si>
  <si>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</si>
  <si>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</si>
  <si>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</si>
  <si>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</si>
  <si>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</si>
  <si>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</si>
  <si>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</si>
  <si>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</si>
  <si>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</si>
  <si>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</si>
  <si>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</si>
  <si>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</si>
  <si>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</si>
  <si>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</si>
  <si>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</si>
  <si>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</si>
  <si>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</si>
  <si>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</si>
  <si>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</si>
  <si>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</si>
  <si>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</si>
  <si>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</si>
  <si>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</si>
  <si>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</si>
  <si>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</si>
  <si>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</si>
  <si>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</si>
  <si>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</si>
  <si>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</si>
  <si>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</si>
  <si>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</si>
  <si>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</si>
  <si>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</si>
  <si>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</si>
  <si>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</si>
  <si>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</si>
  <si>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</si>
  <si>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</si>
  <si>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</si>
  <si>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</si>
  <si>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</si>
  <si>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</si>
  <si>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</si>
  <si>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</si>
  <si>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</si>
  <si>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</si>
  <si>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</si>
  <si>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</si>
  <si>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</si>
  <si>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</si>
  <si>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</si>
  <si>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</si>
  <si>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</si>
  <si>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</si>
  <si>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</si>
  <si>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</si>
  <si>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</si>
  <si>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</si>
  <si>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</si>
  <si>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</si>
  <si>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</si>
  <si>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</si>
  <si>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</si>
  <si>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</si>
  <si>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</si>
  <si>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</si>
  <si>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</si>
  <si>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</si>
  <si>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</si>
  <si>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</si>
  <si>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</si>
  <si>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</si>
  <si>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</si>
  <si>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</si>
  <si>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</si>
  <si>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</si>
  <si>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</si>
  <si>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</si>
  <si>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</si>
  <si>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</si>
  <si>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</si>
  <si>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</si>
  <si>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</si>
  <si>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</si>
  <si>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</si>
  <si>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</si>
  <si>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</si>
  <si>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</si>
  <si>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</si>
  <si>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</si>
  <si>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</si>
  <si>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</si>
  <si>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</si>
  <si>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</si>
  <si>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</si>
  <si>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</si>
  <si>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</si>
  <si>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</si>
  <si>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</si>
  <si>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</si>
  <si>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</si>
  <si>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</si>
  <si>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</si>
  <si>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</si>
  <si>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</si>
  <si>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</si>
  <si>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</si>
  <si>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</si>
  <si>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</si>
  <si>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</si>
  <si>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</si>
  <si>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</si>
  <si>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</si>
  <si>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</si>
  <si>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</si>
  <si>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</si>
  <si>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</si>
  <si>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</si>
  <si>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</si>
  <si>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</si>
  <si>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</si>
  <si>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</si>
  <si>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</si>
  <si>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</si>
  <si>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</si>
  <si>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</si>
  <si>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</si>
  <si>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</si>
  <si>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</si>
  <si>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</si>
  <si>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</si>
  <si>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</si>
  <si>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</si>
  <si>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</si>
  <si>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</si>
  <si>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</si>
  <si>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</si>
  <si>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</si>
  <si>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</si>
  <si>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</si>
  <si>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</si>
  <si>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</si>
  <si>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</si>
  <si>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</si>
  <si>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</si>
  <si>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</si>
  <si>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</si>
  <si>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</si>
  <si>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</si>
  <si>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</si>
  <si>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</si>
  <si>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</si>
  <si>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</si>
  <si>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</si>
  <si>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</si>
  <si>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</si>
  <si>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</si>
  <si>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</si>
  <si>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</si>
  <si>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</si>
  <si>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</si>
  <si>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</si>
  <si>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</si>
  <si>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</si>
  <si>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</si>
  <si>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</si>
  <si>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</si>
  <si>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</si>
  <si>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</si>
  <si>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</si>
  <si>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</si>
  <si>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</si>
  <si>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</si>
  <si>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</si>
  <si>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</si>
  <si>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</si>
  <si>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</si>
  <si>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</si>
  <si>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</si>
  <si>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</si>
  <si>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</si>
  <si>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</si>
  <si>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</si>
  <si>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</si>
  <si>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</si>
  <si>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</si>
  <si>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</si>
  <si>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</si>
  <si>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</si>
  <si>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</si>
  <si>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</si>
  <si>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</si>
  <si>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</si>
  <si>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</si>
  <si>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</si>
  <si>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</si>
  <si>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</si>
  <si>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</si>
  <si>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</si>
  <si>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</si>
  <si>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</si>
  <si>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</si>
  <si>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</si>
  <si>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</si>
  <si>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</si>
  <si>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</si>
  <si>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</si>
  <si>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</si>
  <si>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</si>
  <si>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</si>
  <si>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</si>
  <si>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</si>
  <si>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</si>
  <si>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</si>
  <si>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</si>
  <si>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</si>
  <si>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</si>
  <si>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</si>
  <si>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</si>
  <si>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</si>
  <si>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</si>
  <si>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</si>
  <si>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</si>
  <si>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</si>
  <si>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</si>
  <si>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</si>
  <si>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</si>
  <si>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</si>
  <si>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</si>
  <si>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</si>
  <si>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</si>
  <si>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</si>
  <si>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</si>
  <si>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</si>
  <si>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</si>
  <si>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</si>
  <si>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</si>
  <si>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</si>
  <si>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</si>
  <si>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</si>
  <si>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</si>
  <si>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</si>
  <si>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</si>
  <si>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</si>
  <si>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</si>
  <si>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</si>
  <si>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</si>
  <si>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</si>
  <si>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</si>
  <si>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</si>
  <si>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</si>
  <si>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</si>
  <si>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</si>
  <si>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</si>
  <si>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</si>
  <si>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</si>
  <si>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</si>
  <si>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</si>
  <si>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</si>
  <si>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</si>
  <si>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</si>
  <si>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</si>
  <si>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</si>
  <si>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</si>
  <si>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</si>
  <si>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</si>
  <si>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</si>
  <si>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</si>
  <si>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</si>
  <si>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</si>
  <si>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</si>
  <si>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</si>
  <si>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</si>
  <si>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</si>
  <si>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</si>
  <si>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</si>
  <si>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</si>
  <si>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</si>
  <si>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</si>
  <si>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</si>
  <si>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</si>
  <si>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</si>
  <si>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</si>
  <si>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</si>
  <si>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</si>
  <si>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</si>
  <si>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</si>
  <si>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</si>
  <si>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</si>
  <si>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</si>
  <si>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</si>
  <si>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</si>
  <si>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</si>
  <si>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</si>
  <si>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</si>
  <si>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</si>
  <si>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</si>
  <si>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</si>
  <si>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</si>
  <si>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</si>
  <si>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</si>
  <si>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</si>
  <si>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</si>
  <si>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</si>
  <si>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</si>
  <si>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</si>
  <si>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</si>
  <si>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</si>
  <si>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</si>
  <si>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</si>
  <si>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</si>
  <si>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</si>
  <si>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</si>
  <si>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</si>
  <si>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</si>
  <si>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</si>
  <si>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</si>
  <si>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</si>
  <si>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</si>
  <si>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</si>
  <si>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</si>
  <si>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</si>
  <si>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</si>
  <si>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</si>
  <si>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</si>
  <si>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</si>
  <si>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</si>
  <si>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</si>
  <si>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</si>
  <si>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</si>
  <si>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</si>
  <si>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</si>
  <si>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</si>
  <si>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</si>
  <si>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</si>
  <si>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</si>
  <si>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</si>
  <si>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</si>
  <si>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</si>
  <si>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</si>
  <si>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</si>
  <si>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</si>
  <si>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</si>
  <si>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</si>
  <si>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</si>
  <si>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</si>
  <si>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</si>
  <si>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</si>
  <si>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</si>
  <si>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</si>
  <si>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</si>
  <si>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</si>
  <si>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</si>
  <si>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</si>
  <si>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</si>
  <si>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</si>
  <si>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</si>
  <si>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</si>
  <si>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</si>
  <si>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</si>
  <si>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</si>
  <si>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</si>
  <si>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</si>
  <si>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</si>
  <si>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</si>
  <si>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</si>
  <si>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</si>
  <si>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</si>
  <si>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</si>
  <si>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</si>
  <si>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</si>
  <si>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</si>
  <si>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</si>
  <si>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</si>
  <si>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</si>
  <si>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</si>
  <si>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</si>
  <si>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</si>
  <si>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</si>
  <si>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</si>
  <si>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</si>
  <si>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</si>
  <si>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</si>
  <si>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</si>
  <si>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</si>
  <si>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</si>
  <si>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</si>
  <si>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</si>
  <si>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</si>
  <si>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</si>
  <si>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</si>
  <si>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</si>
  <si>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</si>
  <si>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</si>
  <si>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</si>
  <si>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</si>
  <si>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</si>
  <si>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</si>
  <si>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</si>
  <si>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</si>
  <si>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</si>
  <si>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</si>
  <si>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</si>
  <si>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</si>
  <si>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</si>
  <si>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</si>
  <si>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</si>
  <si>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</si>
  <si>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</si>
  <si>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</si>
  <si>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</si>
  <si>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</si>
  <si>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</si>
  <si>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</si>
  <si>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</si>
  <si>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</si>
  <si>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</si>
  <si>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</si>
  <si>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</si>
  <si>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</si>
  <si>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</si>
  <si>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</si>
  <si>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</si>
  <si>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</si>
  <si>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</si>
  <si>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</si>
  <si>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</si>
  <si>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</si>
  <si>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</si>
  <si>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</si>
  <si>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</si>
  <si>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</si>
  <si>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</si>
  <si>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</si>
  <si>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</si>
  <si>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</si>
  <si>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</si>
  <si>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</si>
  <si>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</si>
  <si>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</si>
  <si>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</si>
  <si>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</si>
  <si>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</si>
  <si>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</si>
  <si>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</si>
  <si>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</si>
  <si>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</si>
  <si>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</si>
  <si>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</si>
  <si>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</si>
  <si>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</si>
  <si>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</si>
  <si>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</si>
  <si>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</si>
  <si>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</si>
  <si>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</si>
  <si>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</si>
  <si>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</si>
  <si>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</si>
  <si>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</si>
  <si>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</si>
  <si>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</si>
  <si>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</si>
  <si>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</si>
  <si>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</si>
  <si>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</si>
  <si>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</si>
  <si>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</si>
  <si>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</si>
  <si>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</si>
  <si>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</si>
  <si>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</si>
  <si>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</si>
  <si>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</si>
  <si>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</si>
  <si>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</si>
  <si>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</si>
  <si>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</si>
  <si>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</si>
  <si>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</si>
  <si>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</si>
  <si>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</si>
  <si>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</si>
  <si>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</si>
  <si>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</si>
  <si>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</si>
  <si>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</si>
  <si>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</si>
  <si>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</si>
  <si>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</si>
  <si>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</si>
  <si>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</si>
  <si>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</si>
  <si>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</si>
  <si>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</si>
  <si>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</si>
  <si>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</si>
  <si>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</si>
  <si>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</si>
  <si>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</si>
  <si>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</si>
  <si>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</si>
  <si>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</si>
  <si>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</si>
  <si>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</si>
  <si>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</si>
  <si>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</si>
  <si>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</si>
  <si>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</si>
  <si>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</si>
  <si>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</si>
  <si>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</si>
  <si>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</si>
  <si>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</si>
  <si>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</si>
  <si>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</si>
  <si>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</si>
  <si>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</si>
  <si>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</si>
  <si>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</si>
  <si>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</si>
  <si>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</si>
  <si>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</si>
  <si>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</si>
  <si>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</si>
  <si>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</si>
  <si>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</si>
  <si>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</si>
  <si>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</si>
  <si>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</si>
  <si>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</si>
  <si>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</si>
  <si>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</si>
  <si>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</si>
  <si>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</si>
  <si>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</si>
  <si>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</si>
  <si>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</si>
  <si>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</si>
  <si>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</si>
  <si>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</si>
  <si>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</si>
  <si>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</si>
  <si>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</si>
  <si>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</si>
  <si>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</si>
  <si>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</si>
  <si>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</si>
  <si>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</si>
  <si>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</si>
  <si>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</si>
  <si>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</si>
  <si>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</si>
  <si>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</si>
  <si>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</si>
  <si>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</si>
  <si>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</si>
  <si>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</si>
  <si>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</si>
  <si>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</si>
  <si>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</si>
  <si>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</si>
  <si>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</si>
  <si>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</si>
  <si>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</si>
  <si>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</si>
  <si>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</si>
  <si>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</si>
  <si>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</si>
  <si>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</si>
  <si>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</si>
  <si>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</si>
  <si>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</si>
  <si>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</si>
  <si>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</si>
  <si>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</si>
  <si>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</si>
  <si>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</si>
  <si>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</si>
  <si>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</si>
  <si>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</si>
  <si>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</si>
  <si>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</si>
  <si>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</si>
  <si>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</si>
  <si>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</si>
  <si>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</si>
  <si>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</si>
  <si>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</si>
  <si>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</si>
  <si>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</si>
  <si>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</si>
  <si>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</si>
  <si>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</si>
  <si>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</si>
  <si>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</si>
  <si>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</si>
  <si>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</si>
  <si>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</si>
  <si>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</si>
  <si>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</si>
  <si>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</si>
  <si>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</si>
  <si>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</si>
  <si>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</si>
  <si>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</si>
  <si>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</si>
  <si>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</si>
  <si>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</si>
  <si>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</si>
  <si>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</si>
  <si>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</si>
  <si>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</si>
  <si>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</si>
  <si>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</si>
  <si>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</si>
  <si>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</si>
  <si>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</si>
  <si>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</si>
  <si>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</si>
  <si>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</si>
  <si>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</si>
  <si>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</si>
  <si>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</si>
  <si>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</si>
  <si>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</si>
  <si>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</si>
  <si>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</si>
  <si>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</si>
  <si>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</si>
  <si>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</si>
  <si>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</si>
  <si>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</si>
  <si>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</si>
  <si>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</si>
  <si>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</si>
  <si>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</si>
  <si>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</si>
  <si>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</si>
  <si>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</si>
  <si>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</si>
  <si>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</si>
  <si>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</si>
  <si>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</si>
  <si>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</si>
  <si>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</si>
  <si>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</si>
  <si>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</si>
  <si>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</si>
  <si>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</si>
  <si>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</si>
  <si>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</si>
  <si>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</si>
  <si>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</si>
  <si>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</si>
  <si>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</si>
  <si>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</si>
  <si>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</si>
  <si>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</si>
  <si>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</si>
  <si>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</si>
  <si>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</si>
  <si>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</si>
  <si>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</si>
  <si>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</si>
  <si>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</si>
  <si>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</si>
  <si>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</si>
  <si>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</si>
  <si>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</si>
  <si>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</si>
  <si>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</si>
  <si>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</si>
  <si>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</si>
  <si>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</si>
  <si>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</si>
  <si>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</si>
  <si>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</si>
  <si>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</si>
  <si>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</si>
  <si>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</si>
  <si>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</si>
  <si>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</si>
  <si>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</si>
  <si>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</si>
  <si>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</si>
  <si>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</si>
  <si>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</si>
  <si>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</si>
  <si>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</si>
  <si>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</si>
  <si>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</si>
  <si>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</si>
  <si>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</si>
  <si>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</si>
  <si>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</si>
  <si>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</si>
  <si>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</si>
  <si>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</si>
  <si>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</si>
  <si>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</si>
  <si>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</si>
  <si>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</si>
  <si>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</si>
  <si>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</si>
  <si>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</si>
  <si>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</si>
  <si>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</si>
  <si>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</si>
  <si>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</si>
  <si>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</si>
  <si>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</si>
  <si>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</si>
  <si>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</si>
  <si>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</si>
  <si>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</si>
  <si>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</si>
  <si>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</si>
  <si>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</si>
  <si>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</si>
  <si>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</si>
  <si>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</si>
  <si>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</si>
  <si>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</si>
  <si>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</si>
  <si>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</si>
  <si>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</si>
  <si>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</si>
  <si>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</si>
  <si>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</si>
  <si>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</si>
  <si>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</si>
  <si>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</si>
  <si>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</si>
  <si>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</si>
  <si>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</si>
  <si>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</si>
  <si>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</si>
  <si>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</si>
  <si>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</si>
  <si>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</si>
  <si>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</si>
  <si>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</si>
  <si>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</si>
  <si>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</si>
  <si>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</si>
  <si>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</si>
  <si>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</si>
  <si>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</si>
  <si>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</si>
  <si>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</si>
  <si>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</si>
  <si>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</si>
  <si>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</si>
  <si>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</si>
  <si>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</si>
  <si>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</si>
  <si>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</si>
  <si>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</si>
  <si>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</si>
  <si>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</si>
  <si>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</si>
  <si>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</si>
  <si>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</si>
  <si>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</si>
  <si>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</si>
  <si>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</si>
  <si>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</si>
  <si>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</si>
  <si>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</si>
  <si>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</si>
  <si>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</si>
  <si>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</si>
  <si>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</si>
  <si>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</si>
  <si>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</si>
  <si>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</si>
  <si>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</si>
  <si>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</si>
  <si>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</si>
  <si>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</si>
  <si>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</si>
  <si>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</si>
  <si>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</si>
  <si>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</si>
  <si>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</si>
  <si>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</si>
  <si>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</si>
  <si>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</si>
  <si>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</si>
  <si>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</si>
  <si>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</si>
  <si>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</si>
  <si>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</si>
  <si>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</si>
  <si>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</si>
  <si>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</si>
  <si>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</si>
  <si>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</si>
  <si>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</si>
  <si>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</si>
  <si>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</si>
  <si>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</si>
  <si>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</si>
  <si>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</si>
  <si>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</si>
  <si>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</si>
  <si>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</si>
  <si>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</si>
  <si>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</si>
  <si>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</si>
  <si>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</si>
  <si>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</si>
  <si>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</si>
  <si>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</si>
  <si>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</si>
  <si>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</si>
  <si>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</si>
  <si>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</si>
  <si>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</si>
  <si>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</si>
  <si>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</si>
  <si>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</si>
  <si>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</si>
  <si>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</si>
  <si>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</si>
  <si>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</si>
  <si>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</si>
  <si>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</si>
  <si>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</si>
  <si>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</si>
  <si>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</si>
  <si>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</si>
  <si>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</si>
  <si>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</si>
  <si>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</si>
  <si>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</si>
  <si>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</si>
  <si>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</si>
  <si>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</si>
  <si>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</si>
  <si>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</si>
  <si>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</si>
  <si>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</si>
  <si>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</si>
  <si>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</si>
  <si>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</si>
  <si>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</si>
  <si>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</si>
  <si>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</si>
  <si>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</si>
  <si>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</si>
  <si>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</si>
  <si>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</si>
  <si>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</si>
  <si>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</si>
  <si>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</si>
  <si>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</si>
  <si>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</si>
  <si>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</si>
  <si>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</si>
  <si>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</si>
  <si>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</si>
  <si>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</si>
  <si>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</si>
  <si>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</si>
  <si>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</si>
  <si>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</si>
  <si>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</si>
  <si>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</si>
  <si>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</si>
  <si>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</si>
  <si>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</si>
  <si>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</si>
  <si>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</si>
  <si>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</si>
  <si>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</si>
  <si>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</si>
  <si>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</si>
  <si>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</si>
  <si>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</si>
  <si>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</si>
  <si>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</si>
  <si>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</si>
  <si>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</si>
  <si>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</si>
  <si>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</si>
  <si>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</si>
  <si>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</si>
  <si>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</si>
  <si>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</si>
  <si>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</si>
  <si>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</si>
  <si>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</si>
  <si>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</si>
  <si>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</si>
  <si>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</si>
  <si>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</si>
  <si>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</si>
  <si>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</si>
  <si>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</si>
  <si>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</si>
  <si>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</si>
  <si>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</si>
  <si>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</si>
  <si>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</si>
  <si>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</si>
  <si>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</si>
  <si>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</si>
  <si>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</si>
  <si>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</si>
  <si>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</si>
  <si>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</si>
  <si>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</si>
  <si>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</si>
  <si>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</si>
  <si>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</si>
  <si>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</si>
  <si>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</si>
  <si>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</si>
  <si>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</si>
  <si>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</si>
  <si>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</si>
  <si>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</si>
  <si>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</si>
  <si>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</si>
  <si>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</si>
  <si>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</si>
  <si>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</si>
  <si>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</si>
  <si>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</si>
  <si>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</si>
  <si>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</si>
  <si>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</si>
  <si>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</si>
  <si>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</si>
  <si>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</si>
  <si>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</si>
  <si>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</si>
  <si>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</si>
  <si>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</si>
  <si>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</si>
  <si>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</si>
  <si>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</si>
  <si>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</si>
  <si>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</si>
  <si>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</si>
  <si>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</si>
  <si>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</si>
  <si>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</si>
  <si>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</si>
  <si>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</si>
  <si>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</si>
  <si>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</si>
  <si>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</si>
  <si>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</si>
  <si>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</si>
  <si>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</si>
  <si>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</si>
  <si>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</si>
  <si>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</si>
  <si>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</si>
  <si>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</si>
  <si>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</si>
  <si>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</si>
  <si>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</si>
  <si>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</si>
  <si>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</si>
  <si>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</si>
  <si>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</si>
  <si>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</si>
  <si>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</si>
  <si>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</si>
  <si>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</si>
  <si>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</si>
  <si>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</si>
  <si>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</si>
  <si>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</si>
  <si>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</si>
  <si>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</si>
  <si>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</si>
  <si>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</si>
  <si>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</si>
  <si>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</si>
  <si>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</si>
  <si>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</si>
  <si>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</si>
  <si>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</si>
  <si>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</si>
  <si>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</si>
  <si>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</si>
  <si>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</si>
  <si>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</si>
  <si>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</si>
  <si>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</si>
  <si>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</si>
  <si>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</si>
  <si>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</si>
  <si>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</si>
  <si>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</si>
  <si>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</si>
  <si>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</si>
  <si>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</si>
  <si>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</si>
  <si>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</si>
  <si>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</si>
  <si>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</si>
  <si>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</si>
  <si>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</si>
  <si>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</si>
  <si>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</si>
  <si>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</si>
  <si>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</si>
  <si>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</si>
  <si>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</si>
  <si>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</si>
  <si>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</si>
  <si>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</si>
  <si>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</si>
  <si>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</si>
  <si>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</si>
  <si>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</si>
  <si>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</si>
  <si>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</si>
  <si>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</si>
  <si>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</si>
  <si>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</si>
  <si>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</si>
  <si>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</si>
  <si>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</si>
  <si>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</si>
  <si>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</si>
  <si>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</si>
  <si>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</si>
  <si>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</si>
  <si>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</si>
  <si>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</si>
  <si>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</si>
  <si>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</si>
  <si>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</si>
  <si>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</si>
  <si>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</si>
  <si>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</si>
  <si>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</si>
  <si>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</si>
  <si>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</si>
  <si>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</si>
  <si>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</si>
  <si>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</si>
  <si>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</si>
  <si>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</si>
  <si>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</si>
  <si>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</si>
  <si>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</si>
  <si>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</si>
  <si>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</si>
  <si>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</si>
  <si>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</si>
  <si>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</si>
  <si>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</si>
  <si>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</si>
  <si>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</si>
  <si>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</si>
  <si>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</si>
  <si>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</si>
  <si>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</si>
  <si>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</si>
  <si>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</si>
  <si>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</si>
  <si>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</si>
  <si>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</si>
  <si>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</si>
  <si>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</si>
  <si>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</si>
  <si>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</si>
  <si>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</si>
  <si>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</si>
  <si>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</si>
  <si>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</si>
  <si>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</si>
  <si>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</si>
  <si>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</si>
  <si>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</si>
  <si>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</si>
  <si>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</si>
  <si>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</si>
  <si>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</si>
  <si>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</si>
  <si>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</si>
  <si>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</si>
  <si>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</si>
  <si>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</si>
  <si>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</si>
  <si>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</si>
  <si>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</si>
  <si>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</si>
  <si>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</si>
  <si>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</si>
  <si>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</si>
  <si>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</si>
  <si>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</si>
  <si>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</si>
  <si>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</si>
  <si>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</si>
  <si>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</si>
  <si>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</si>
  <si>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</si>
  <si>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</si>
  <si>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</si>
  <si>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</si>
  <si>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</si>
  <si>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</si>
  <si>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</si>
  <si>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</si>
  <si>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</si>
  <si>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</si>
  <si>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</si>
  <si>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</si>
  <si>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</si>
  <si>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</si>
  <si>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</si>
  <si>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</si>
  <si>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</si>
  <si>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</si>
  <si>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</si>
  <si>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</si>
  <si>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</si>
  <si>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</si>
  <si>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</si>
  <si>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</si>
  <si>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</si>
  <si>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</si>
  <si>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</si>
  <si>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</si>
  <si>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</si>
  <si>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</si>
  <si>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</si>
  <si>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</si>
  <si>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</si>
  <si>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</si>
  <si>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</si>
  <si>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</si>
  <si>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</si>
  <si>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</si>
  <si>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</si>
  <si>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</si>
  <si>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</si>
  <si>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</si>
  <si>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</si>
  <si>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</si>
  <si>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</si>
  <si>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</si>
  <si>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</si>
  <si>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</si>
  <si>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</si>
  <si>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</si>
  <si>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</si>
  <si>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</si>
  <si>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</si>
  <si>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</si>
  <si>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</si>
  <si>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</si>
  <si>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</si>
  <si>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</si>
  <si>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</si>
  <si>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</si>
  <si>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</si>
  <si>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</si>
  <si>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</si>
  <si>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</si>
  <si>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</si>
  <si>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</si>
  <si>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</si>
  <si>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</si>
  <si>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</si>
  <si>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</si>
  <si>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</si>
  <si>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</si>
  <si>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</si>
  <si>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</si>
  <si>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</si>
  <si>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</si>
  <si>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</si>
  <si>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</si>
  <si>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</si>
  <si>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</si>
  <si>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</si>
  <si>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</si>
  <si>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</si>
  <si>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</si>
  <si>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</si>
  <si>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</si>
  <si>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</si>
  <si>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</si>
  <si>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</si>
  <si>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</si>
  <si>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</si>
  <si>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</si>
  <si>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</si>
  <si>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</si>
  <si>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</si>
  <si>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</si>
  <si>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</si>
  <si>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</si>
  <si>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</si>
  <si>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</si>
  <si>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</si>
  <si>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</si>
  <si>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</si>
  <si>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</si>
  <si>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</si>
  <si>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</si>
  <si>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</si>
  <si>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</si>
  <si>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</si>
  <si>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</si>
  <si>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</si>
  <si>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</si>
  <si>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</si>
  <si>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</si>
  <si>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</si>
  <si>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</si>
  <si>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</si>
  <si>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</si>
  <si>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</si>
  <si>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</si>
  <si>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</si>
  <si>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</si>
  <si>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</si>
  <si>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</si>
  <si>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</si>
  <si>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</si>
  <si>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</si>
  <si>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</si>
  <si>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</si>
  <si>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</si>
  <si>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</si>
  <si>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</si>
  <si>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</si>
  <si>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</si>
  <si>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</si>
  <si>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</si>
  <si>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</si>
  <si>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</si>
  <si>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</si>
  <si>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</si>
  <si>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</si>
  <si>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</si>
  <si>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</si>
  <si>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</si>
  <si>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</si>
  <si>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</si>
  <si>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</si>
  <si>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</si>
  <si>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</si>
  <si>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</si>
  <si>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</si>
  <si>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</si>
  <si>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</si>
  <si>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</si>
  <si>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</si>
  <si>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</si>
  <si>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</si>
  <si>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</si>
  <si>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</si>
  <si>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</si>
  <si>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</si>
  <si>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</si>
  <si>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</si>
  <si>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</si>
  <si>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</si>
  <si>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</si>
  <si>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</si>
  <si>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</si>
  <si>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</si>
  <si>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</si>
  <si>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</si>
  <si>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</si>
  <si>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</si>
  <si>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</si>
  <si>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</si>
  <si>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</si>
  <si>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</si>
  <si>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</si>
  <si>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</si>
  <si>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</si>
  <si>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</si>
  <si>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</si>
  <si>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</si>
  <si>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</si>
  <si>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</si>
  <si>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</si>
  <si>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</si>
  <si>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</si>
  <si>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</si>
  <si>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</si>
  <si>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</si>
  <si>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</si>
  <si>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</si>
  <si>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</si>
  <si>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</si>
  <si>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</si>
  <si>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</si>
  <si>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</si>
  <si>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</si>
  <si>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</si>
  <si>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</si>
  <si>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</si>
  <si>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</si>
  <si>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</si>
  <si>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</si>
  <si>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</si>
  <si>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</si>
  <si>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</si>
  <si>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</si>
  <si>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</si>
  <si>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</si>
  <si>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</si>
  <si>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</si>
  <si>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</si>
  <si>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</si>
  <si>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</si>
  <si>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</si>
  <si>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</si>
  <si>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</si>
  <si>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</si>
  <si>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</si>
  <si>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</si>
  <si>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</si>
  <si>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</si>
  <si>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</si>
  <si>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</si>
  <si>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</si>
  <si>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</si>
  <si>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</si>
  <si>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</si>
  <si>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</si>
  <si>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</si>
  <si>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</si>
  <si>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</si>
  <si>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</si>
  <si>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</si>
  <si>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</si>
  <si>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</si>
  <si>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</si>
  <si>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</si>
  <si>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</si>
  <si>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</si>
  <si>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</si>
  <si>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</si>
  <si>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</si>
  <si>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</si>
  <si>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</si>
  <si>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</si>
  <si>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</si>
  <si>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</si>
  <si>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</si>
  <si>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</si>
  <si>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</si>
  <si>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</si>
  <si>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</si>
  <si>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</si>
  <si>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</si>
  <si>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</si>
  <si>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</si>
  <si>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</si>
  <si>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</si>
  <si>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</si>
  <si>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</si>
  <si>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</si>
  <si>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</si>
  <si>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</si>
  <si>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</si>
  <si>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</si>
  <si>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</si>
  <si>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Seguros, Pólizas y Fianzas</t>
  </si>
  <si>
    <t>Nº</t>
  </si>
  <si>
    <t xml:space="preserve">Ubicación: </t>
  </si>
  <si>
    <t>PROVINCIA AZUA</t>
  </si>
  <si>
    <t>SUB-TOTAL FASE B</t>
  </si>
  <si>
    <t>SUB-TOTAL FASE A</t>
  </si>
  <si>
    <t>VALOR (RD$)</t>
  </si>
  <si>
    <t>Gastos de Transporte</t>
  </si>
  <si>
    <t>Supervisión de la Obra</t>
  </si>
  <si>
    <t>Medida de Compensación Ambiental</t>
  </si>
  <si>
    <t xml:space="preserve"> ITBIS Honorarios Profesionales (Ley 07-2007)</t>
  </si>
  <si>
    <t>CODIA</t>
  </si>
  <si>
    <t>TOTAL GENERAL EN RD$</t>
  </si>
  <si>
    <t>LÍINEA DE ADUCCIÓN DESDE OBRA DE TOMA HASTA PLANTA DE TRATAMIENTO DE AGUA POTABLE</t>
  </si>
  <si>
    <t>Suministro y colocación asiento de arena, e=0.10 m</t>
  </si>
  <si>
    <t>Relleno compactado con compactador mecánico en capas de 0.20 m</t>
  </si>
  <si>
    <t>SUMINISTRO DE TUBERÍAS:</t>
  </si>
  <si>
    <t>De Ø10" Acero sin costura SCH-40</t>
  </si>
  <si>
    <t xml:space="preserve"> COLOCACIÓN  DE TUBERÍAS:</t>
  </si>
  <si>
    <t>De Ø8" PVC (SDR-21) Con Junta de Goma</t>
  </si>
  <si>
    <t xml:space="preserve">SUMINISTRO Y COLOCACIÓN DE PIEZAS ESPECIALES PVC, Y ACERO C/PROTECCIÓN ANTICORROSIVA </t>
  </si>
  <si>
    <t>Codo Ø10" x 15º Acero SCH-40</t>
  </si>
  <si>
    <t>Codo Ø10" x 20º  Acero SCH-40</t>
  </si>
  <si>
    <t>Codo Ø10" x 25º Acero SCH-40</t>
  </si>
  <si>
    <t>Codo Ø10" x 30º Acero SCH-40</t>
  </si>
  <si>
    <t>Codo Ø10" x 35º Acero SCH-40</t>
  </si>
  <si>
    <t>Codo Ø10" x 45º Acero SCH-40</t>
  </si>
  <si>
    <t>Codo Ø8" x 15º Acero SCH-40</t>
  </si>
  <si>
    <t>Codo Ø8" x 20º Acero SCH-40</t>
  </si>
  <si>
    <t>Codo Ø8" x 25º Acero SCH-40</t>
  </si>
  <si>
    <t>Codo Ø8" x 30º Acero SCH-40</t>
  </si>
  <si>
    <t>Codo Ø8" x 35º Acero SCH-40</t>
  </si>
  <si>
    <t>Codo Ø8" x 40º Acero SCH-40</t>
  </si>
  <si>
    <t>Codo Ø8" x 45º Acero SCH-40</t>
  </si>
  <si>
    <t>Codo Ø8" x 55º Acero SCH-40</t>
  </si>
  <si>
    <t>Codo Ø8" x 60º Acero SCH-40</t>
  </si>
  <si>
    <t>Reducción de Ø10" x 8" Acero SCH-40</t>
  </si>
  <si>
    <t>Junta Mecánica Tipo Dresser Ø8" Acero SCH-40 150 PSI</t>
  </si>
  <si>
    <t>Anclaje de H. A. F'c = 210 kg/cm² p/piezas (Según detalle de diseño)</t>
  </si>
  <si>
    <t xml:space="preserve">SUMINISTRO Y COLOCACIÓN DE VÁLVULAS </t>
  </si>
  <si>
    <t>Válvula de Aire Combinada de Ø 2" H.F. de 150 PSI, Platillada, Completa (Incluye cuerpo de válvula, niple, tornillos, tuercas, juntas de goma y junta dresser), en tubería de Ø10".</t>
  </si>
  <si>
    <t>Válvula de Aire Combinada de Ø 2" H.F. de 250 PSI, Platillada, Completa (Incluye cuerpo de válvula, niple, tornillos, tuercas, juntas de goma y junta dresser), en tubería de Ø10".</t>
  </si>
  <si>
    <t>Caja telescópica para Válvula de Compuerta (Según detalle de diseño)</t>
  </si>
  <si>
    <t>Registro para Válvula de Aire Simple y Aire Combinada (Según detalle de diseño)</t>
  </si>
  <si>
    <t>PRUEBA HIDROSTÁTICA</t>
  </si>
  <si>
    <r>
      <rPr>
        <b/>
        <sz val="10"/>
        <rFont val="Arial"/>
        <family val="2"/>
      </rPr>
      <t>LIMPIEZA CONTINUA Y  FINAL</t>
    </r>
    <r>
      <rPr>
        <sz val="10"/>
        <rFont val="Arial"/>
        <family val="2"/>
      </rPr>
      <t xml:space="preserve"> (Incluye obreros, camión y herramientas menores) </t>
    </r>
  </si>
  <si>
    <r>
      <t>M</t>
    </r>
    <r>
      <rPr>
        <vertAlign val="superscript"/>
        <sz val="10"/>
        <rFont val="Arial"/>
        <family val="2"/>
      </rPr>
      <t>2</t>
    </r>
  </si>
  <si>
    <t xml:space="preserve">DIQUE CON DESARENADOR </t>
  </si>
  <si>
    <t>Uso retroexcavadora Cat 416</t>
  </si>
  <si>
    <t>Hr</t>
  </si>
  <si>
    <t xml:space="preserve">Muro de sacos  </t>
  </si>
  <si>
    <t>Uso bomba achique de 6" (HP 18 )</t>
  </si>
  <si>
    <t>MOVIMIENTO DE TIERRA PARA DESARENADOR :</t>
  </si>
  <si>
    <t>Relleno compactado c/ compactador mecánico en capa de 0.20 m</t>
  </si>
  <si>
    <t>Bote de material en zona circundante</t>
  </si>
  <si>
    <t xml:space="preserve">TERMINACIÓN DE SUPERFICIE </t>
  </si>
  <si>
    <t xml:space="preserve">Fino de techo </t>
  </si>
  <si>
    <t>Canaleta encachada de  e=0.20 m</t>
  </si>
  <si>
    <t>SUMINISTRO E INSTALACIONES DE:</t>
  </si>
  <si>
    <t xml:space="preserve">De Ø8" PVC (SDR-21) Con Junta de Goma+3% pérdida  </t>
  </si>
  <si>
    <t>DESVIO DE RÍO Y MANEJO DE AGUA</t>
  </si>
  <si>
    <t>Control topográfico y replanteo</t>
  </si>
  <si>
    <t>Delantal 1.31 qq/m3</t>
  </si>
  <si>
    <t>ENCACHE</t>
  </si>
  <si>
    <t xml:space="preserve">Muro de encache en talud e=0.30m </t>
  </si>
  <si>
    <t>Encache de piedra</t>
  </si>
  <si>
    <t xml:space="preserve">Conformación de cunetas </t>
  </si>
  <si>
    <t xml:space="preserve">Zapata de muro - 1.14 qq/m3 </t>
  </si>
  <si>
    <t>Pañete exterior e interior</t>
  </si>
  <si>
    <r>
      <t>HORMIGÓN ARMADO (F'c=280 KG/CM</t>
    </r>
    <r>
      <rPr>
        <b/>
        <vertAlign val="superscript"/>
        <sz val="10"/>
        <rFont val="Arial"/>
        <family val="2"/>
      </rPr>
      <t>2</t>
    </r>
    <r>
      <rPr>
        <b/>
        <sz val="10"/>
        <rFont val="Arial"/>
        <family val="2"/>
      </rPr>
      <t xml:space="preserve">)  EN: </t>
    </r>
  </si>
  <si>
    <t>Colchón de Gaviones</t>
  </si>
  <si>
    <t>Viga V1 - 3.72 qq/m3</t>
  </si>
  <si>
    <t>6.1.2</t>
  </si>
  <si>
    <t>6.1.3</t>
  </si>
  <si>
    <t>6.1.4</t>
  </si>
  <si>
    <t>6.1.5</t>
  </si>
  <si>
    <t>6.1.6</t>
  </si>
  <si>
    <t>Excavación material no clasificado con equipo</t>
  </si>
  <si>
    <t>Bote de material con camón (d= 5 km) incluye esparcimiento en botadero</t>
  </si>
  <si>
    <r>
      <t>Cimacio y Cuenco Amortiguador -0.73 qq/m</t>
    </r>
    <r>
      <rPr>
        <vertAlign val="superscript"/>
        <sz val="10"/>
        <rFont val="Arial"/>
        <family val="2"/>
      </rPr>
      <t>3</t>
    </r>
  </si>
  <si>
    <r>
      <t>Zapata de Muro (lateral derecho caude de rio) -2.42 qq/m</t>
    </r>
    <r>
      <rPr>
        <vertAlign val="superscript"/>
        <sz val="10"/>
        <rFont val="Arial"/>
        <family val="2"/>
      </rPr>
      <t>3</t>
    </r>
  </si>
  <si>
    <r>
      <t>Muro lateral derecho - 1.39 qq/m</t>
    </r>
    <r>
      <rPr>
        <vertAlign val="superscript"/>
        <sz val="10"/>
        <rFont val="Arial"/>
        <family val="2"/>
      </rPr>
      <t>3</t>
    </r>
  </si>
  <si>
    <r>
      <t>HORMIGON ARMADO (F'c=240 KG/CM</t>
    </r>
    <r>
      <rPr>
        <b/>
        <vertAlign val="superscript"/>
        <sz val="10"/>
        <rFont val="Arial"/>
        <family val="2"/>
      </rPr>
      <t>2</t>
    </r>
    <r>
      <rPr>
        <b/>
        <sz val="10"/>
        <rFont val="Arial"/>
        <family val="2"/>
      </rPr>
      <t xml:space="preserve">)  EN: </t>
    </r>
  </si>
  <si>
    <r>
      <t>Muro lateral izquierdo - 2.34 qq/m</t>
    </r>
    <r>
      <rPr>
        <vertAlign val="superscript"/>
        <sz val="10"/>
        <rFont val="Arial"/>
        <family val="2"/>
      </rPr>
      <t>3</t>
    </r>
    <r>
      <rPr>
        <sz val="10"/>
        <rFont val="Arial"/>
        <family val="2"/>
      </rPr>
      <t xml:space="preserve"> (comun entre desarenador y obra de toma) </t>
    </r>
  </si>
  <si>
    <r>
      <t>Muro 0.20 m - 2.42 qq/m</t>
    </r>
    <r>
      <rPr>
        <vertAlign val="superscript"/>
        <sz val="10"/>
        <rFont val="Arial"/>
        <family val="2"/>
      </rPr>
      <t>3</t>
    </r>
    <r>
      <rPr>
        <sz val="10"/>
        <rFont val="Arial"/>
        <family val="2"/>
      </rPr>
      <t xml:space="preserve"> (solo  desarenador) </t>
    </r>
  </si>
  <si>
    <r>
      <t>Losa de fondo 0.20 m- 1.83 qq/m</t>
    </r>
    <r>
      <rPr>
        <vertAlign val="superscript"/>
        <sz val="10"/>
        <rFont val="Arial"/>
        <family val="2"/>
      </rPr>
      <t>3</t>
    </r>
    <r>
      <rPr>
        <sz val="10"/>
        <rFont val="Arial"/>
        <family val="2"/>
      </rPr>
      <t xml:space="preserve"> </t>
    </r>
  </si>
  <si>
    <r>
      <t>Losa de entrepiso 0.20 m- 3.39 qq/m</t>
    </r>
    <r>
      <rPr>
        <vertAlign val="superscript"/>
        <sz val="10"/>
        <rFont val="Arial"/>
        <family val="2"/>
      </rPr>
      <t>3</t>
    </r>
    <r>
      <rPr>
        <sz val="10"/>
        <rFont val="Arial"/>
        <family val="2"/>
      </rPr>
      <t xml:space="preserve"> </t>
    </r>
  </si>
  <si>
    <r>
      <t>Pantalla (0.45 x 0.20) m - 4.17 qq/m</t>
    </r>
    <r>
      <rPr>
        <vertAlign val="superscript"/>
        <sz val="10"/>
        <rFont val="Arial"/>
        <family val="2"/>
      </rPr>
      <t>3</t>
    </r>
  </si>
  <si>
    <r>
      <t>Losa de techo 0.13 m-  1.97 qq/m</t>
    </r>
    <r>
      <rPr>
        <vertAlign val="superscript"/>
        <sz val="10"/>
        <rFont val="Arial"/>
        <family val="2"/>
      </rPr>
      <t>3</t>
    </r>
    <r>
      <rPr>
        <sz val="10"/>
        <rFont val="Arial"/>
        <family val="2"/>
      </rPr>
      <t xml:space="preserve"> </t>
    </r>
  </si>
  <si>
    <r>
      <t>M</t>
    </r>
    <r>
      <rPr>
        <vertAlign val="superscript"/>
        <sz val="10"/>
        <rFont val="Arial"/>
        <family val="2"/>
      </rPr>
      <t>3</t>
    </r>
    <r>
      <rPr>
        <sz val="10"/>
        <rFont val="Arial"/>
        <family val="2"/>
      </rPr>
      <t>N</t>
    </r>
  </si>
  <si>
    <r>
      <t>M</t>
    </r>
    <r>
      <rPr>
        <vertAlign val="superscript"/>
        <sz val="10"/>
        <rFont val="Arial"/>
        <family val="2"/>
      </rPr>
      <t>3</t>
    </r>
    <r>
      <rPr>
        <sz val="10"/>
        <rFont val="Arial"/>
        <family val="2"/>
      </rPr>
      <t>E</t>
    </r>
  </si>
  <si>
    <r>
      <t>M</t>
    </r>
    <r>
      <rPr>
        <vertAlign val="superscript"/>
        <sz val="10"/>
        <rFont val="Arial"/>
        <family val="2"/>
      </rPr>
      <t>3</t>
    </r>
    <r>
      <rPr>
        <sz val="10"/>
        <rFont val="Arial"/>
        <family val="2"/>
      </rPr>
      <t>C</t>
    </r>
  </si>
  <si>
    <t>Válvula de Aire Combinada de Ø 2" H.F. de 300 PSI, Platillada, Completa (Incluye cuerpo de válvula, niple, tornillos, tuercas, juntas de goma y junta Dresser), en tubería de Ø10".</t>
  </si>
  <si>
    <t>Válvula de Aire Combinada de Ø 2" H.F. de 350 PSI, Platillada, Completa (Incluye cuerpo de válvula, niple, tornillos, tuercas, juntas de goma y junta Dresser), en tubería de Ø10".</t>
  </si>
  <si>
    <t>Válvula de Aire Combinada de Ø 1 1/2" H.F. de 150 PSI, Platillada, Completa (Incluye cuerpo de válvula, niple, tornillos, tuercas, juntas de goma y junta Dresser), en tubería de Ø8".</t>
  </si>
  <si>
    <t>Válvula de Aire Simple de Ø1" H.F. de 150 PSI, Platillada, Completa (Incluye cuerpo de válvula, niple, tornillos, tuercas, juntas de goma y junta Dresser), en tubería de Ø8".</t>
  </si>
  <si>
    <t>Válvula de Desagüe de Ø4" H.F. de 150 PSI, Platillada, Completa (Incluye cuerpo de válvula, niple, piezas, tornillos, tuercas, juntas de goma y junta Dresser), en tubería de Ø10".</t>
  </si>
  <si>
    <t>Válvula de Desagüe de Ø4" H.F. de 250 PSI, Platillada, Completa (Incluye cuerpo de válvula, niple, piezas, tornillos, tuercas, juntas de goma y junta Dresser), en tubería de Ø10".</t>
  </si>
  <si>
    <t>Válvula de Desagüe de Ø4" H.F. de 300 PSI, Platillada, Completa (Incluye cuerpo de válvula, niple, piezas, tornillos, tuercas, juntas de goma y junta Dresser), en tubería de Ø10".</t>
  </si>
  <si>
    <t>Válvula de Desagüe de Ø4" H.F. de 350 PSI, Platillada, Completa (Incluye cuerpo de válvula, niple, piezas, tornillos, tuercas, juntas de goma y junta Dresser), en tubería de Ø10".</t>
  </si>
  <si>
    <t>Válvula de Desagüe de Ø4" H.F. de 450 PSI, Platillada, Completa (Incluye cuerpo de válvula, niple, piezas, tornillos, tuercas, juntas de goma y junta Dresser), en tubería de Ø10".</t>
  </si>
  <si>
    <t>Válvula de Desagüe de Ø3" H.F. de 150 PSI, Platillada, Completa (Incluye cuerpo de válvula, niple, piezas, tornillos, tuercas, juntas de goma y junta Dresser), en tubería de Ø8".</t>
  </si>
  <si>
    <t>Compuerta de vastago estacionario y cierre hermetico 0.60nx0.60m</t>
  </si>
  <si>
    <t>Rejilla de acero inoxidable en cimacio (3.00 x 0.60) m</t>
  </si>
  <si>
    <r>
      <t>Hormigón de limpieza  F</t>
    </r>
    <r>
      <rPr>
        <sz val="10"/>
        <rFont val="Calibri"/>
        <family val="2"/>
      </rPr>
      <t>'</t>
    </r>
    <r>
      <rPr>
        <sz val="10"/>
        <rFont val="Arial"/>
        <family val="2"/>
      </rPr>
      <t>C=140 KG/CM2</t>
    </r>
  </si>
  <si>
    <t>ACONDICIONAMIENTO  ACCESO PARA LLEGAR A LA OBRA DE TOMA (L=1,100.00 M A=6.00M)</t>
  </si>
  <si>
    <t xml:space="preserve">Limpieza, Desmonte y Destronque </t>
  </si>
  <si>
    <t>Topografía</t>
  </si>
  <si>
    <t xml:space="preserve">Corte de material no clasificado c/equipo </t>
  </si>
  <si>
    <t>Bote de material en sitio</t>
  </si>
  <si>
    <t>RELLENO PARA CONFORMAR  RASANTE DEL CAMINO</t>
  </si>
  <si>
    <t>Suministro  material de base granular para relleno dist.=10km (sujeto a la aprobación de la Supervisión)</t>
  </si>
  <si>
    <t xml:space="preserve">Regado, nivelado y perfilado </t>
  </si>
  <si>
    <t xml:space="preserve">Compactado y mojado de material </t>
  </si>
  <si>
    <t>Excavación roca en  presencia de agua. Equipo c/martillo (incluye extracción)</t>
  </si>
  <si>
    <t>Suministro material de mina, dist.=10km (sujeto a la aprobación de la Supervisión)</t>
  </si>
  <si>
    <t>DIQUE</t>
  </si>
  <si>
    <t>6.1.7</t>
  </si>
  <si>
    <t>6.1.8</t>
  </si>
  <si>
    <t>6.1.9</t>
  </si>
  <si>
    <t>Drenes (Lloronas) con Tubería Ø2" PVC SDR-26 (L=0.40 m,  a 1.00 m de separación).</t>
  </si>
  <si>
    <t xml:space="preserve">Tubería de Ø12" acero SCH-30, con protección anticorrosiva (Entrada, Salida, Rebose y Desagüe) </t>
  </si>
  <si>
    <t>Tubería de rebose y salida Ø10" Acero SCH-40  con protección anticorrosiva de fábrica.</t>
  </si>
  <si>
    <t>Tubería para desagüe Ø8" Acero SCH-40, con protección anticorrosiva de fábrica.</t>
  </si>
  <si>
    <t>Válvula de Compuerta con vástago fijo de 12" H.F. (150 PSI)</t>
  </si>
  <si>
    <t>Media caña en tubo Ø16" acero SCH-30, con protección anticorrosiva de fábrica.</t>
  </si>
  <si>
    <t xml:space="preserve">Escalera H.G. H=3.55m   e=1 ½" </t>
  </si>
  <si>
    <t xml:space="preserve">Tapa metálica (H.F.) de 0.80m x 0.80m </t>
  </si>
  <si>
    <t xml:space="preserve">Excavación material roca  c/equipo c/martillo (incluye extracción) </t>
  </si>
  <si>
    <t>Suministro  material de mina  dist.=10km (sujeto a la aprobación de la Supervisión)</t>
  </si>
  <si>
    <t>Cámara Rompedora de Presión en Tubería de Ø8". (incluye válvulas y piezas)</t>
  </si>
  <si>
    <t xml:space="preserve">De Ø8" PVC (SDR-21) </t>
  </si>
  <si>
    <r>
      <rPr>
        <b/>
        <sz val="10"/>
        <rFont val="Arial"/>
        <family val="2"/>
      </rPr>
      <t xml:space="preserve">VALLA </t>
    </r>
    <r>
      <rPr>
        <sz val="10"/>
        <rFont val="Arial"/>
        <family val="2"/>
      </rPr>
      <t>anunciando Obra de 16'x 10', impresión Full Color, conteniendo logo de INAPA, nombre del proyecto y contratista. Estructura en tubos galvanizados 1 1/2" x 1 1/2" y soportes en tubo cuadrado de 4"x4"</t>
    </r>
  </si>
  <si>
    <t xml:space="preserve">PLANTA DE TRATAMIENTO FILTRACIÓN RÁPIDA DE 40 LPS DE CAPACIDAD </t>
  </si>
  <si>
    <t>CONSTRUCCIÓN DE PLANTA DE TRATAMIENTO</t>
  </si>
  <si>
    <t>EXPLANACIÓN CON EQUIPO (INCLUYE AREA DE DEPOSITO)</t>
  </si>
  <si>
    <t>Corte de Material con equipo (Incluye capa vegetal)</t>
  </si>
  <si>
    <t>Relleno de reposición Compactado c/Rodillo  en capa de 0.20 m (incluye  regado y nivelado)</t>
  </si>
  <si>
    <t>Excavaciones para fundación material no clasificado c/equipo</t>
  </si>
  <si>
    <t>Bote de escombros con camión (dist. 5 km) (incluye carguío y  esparcimiento en botadero)</t>
  </si>
  <si>
    <t>REGISTRO ENTRADA AGUA CRUDA Y FILTRACION DIRECTA (2.05 X 2.05 M)</t>
  </si>
  <si>
    <r>
      <t>HORMIGÓN ARMADO F`c=210 KG/CM</t>
    </r>
    <r>
      <rPr>
        <b/>
        <vertAlign val="superscript"/>
        <sz val="10"/>
        <color theme="1"/>
        <rFont val="Arial"/>
        <family val="2"/>
      </rPr>
      <t>2</t>
    </r>
    <r>
      <rPr>
        <b/>
        <sz val="10"/>
        <color theme="1"/>
        <rFont val="Arial"/>
        <family val="2"/>
      </rPr>
      <t xml:space="preserve"> EN:</t>
    </r>
  </si>
  <si>
    <r>
      <t>Losa de Fondo 0.20 m - 2.08 qq/m</t>
    </r>
    <r>
      <rPr>
        <vertAlign val="superscript"/>
        <sz val="10"/>
        <color theme="1"/>
        <rFont val="Arial"/>
        <family val="2"/>
      </rPr>
      <t>3</t>
    </r>
  </si>
  <si>
    <r>
      <t>Losa de techo 0.15 m -0.97 qq/m</t>
    </r>
    <r>
      <rPr>
        <vertAlign val="superscript"/>
        <sz val="10"/>
        <color theme="1"/>
        <rFont val="Arial"/>
        <family val="2"/>
      </rPr>
      <t>3</t>
    </r>
  </si>
  <si>
    <t>Muro Bloques de 6",  3/8"@0.40 m BNP</t>
  </si>
  <si>
    <t>4.4.1</t>
  </si>
  <si>
    <t>Tubería 8" acero SCH-40 sin costura con recubrimiento anticorrosivo</t>
  </si>
  <si>
    <t>4.4.2</t>
  </si>
  <si>
    <t>Válvula de Compuerta con cuadrante 8" H.F. completa (incluye 2 niples platillados, 2 juegos tornillos y 2 juntas Dresser</t>
  </si>
  <si>
    <t>4.4.3</t>
  </si>
  <si>
    <t>Tee 8'' x 8" acero SCH-40  s/costura con recubrimiento anticorrosivo</t>
  </si>
  <si>
    <t>4.4.4</t>
  </si>
  <si>
    <r>
      <t xml:space="preserve">Tapa Aluminio Galvanizado </t>
    </r>
    <r>
      <rPr>
        <sz val="11"/>
        <rFont val="Arial"/>
        <family val="2"/>
      </rPr>
      <t>1.20 x 1.20 m</t>
    </r>
  </si>
  <si>
    <t>4.4.5</t>
  </si>
  <si>
    <t xml:space="preserve">Movimiento de tierra para tuberia </t>
  </si>
  <si>
    <r>
      <t>HORMIGÓN ARMADO INDUSTRIAL  F`C=280 KG/CM</t>
    </r>
    <r>
      <rPr>
        <b/>
        <vertAlign val="superscript"/>
        <sz val="10"/>
        <rFont val="Arial"/>
        <family val="2"/>
      </rPr>
      <t>2</t>
    </r>
    <r>
      <rPr>
        <b/>
        <sz val="10"/>
        <rFont val="Arial"/>
        <family val="2"/>
      </rPr>
      <t xml:space="preserve"> , TERMINACIÓN EN HORMIGÓN VISTO EN: </t>
    </r>
  </si>
  <si>
    <t>Losa de Fondo 0.30 m -1.37 qq/m³ (Canal de salida agua dreanaje)</t>
  </si>
  <si>
    <t xml:space="preserve">Losa de Fondo 0.35 m -1.37 qq/m³ </t>
  </si>
  <si>
    <t>Losa de Fondo 0.40 m -1.37 qq/m³ (entre Floculadores y Sedimentadores)</t>
  </si>
  <si>
    <t>Losa en Floculador 0.15 m - 2.38 qq/m³</t>
  </si>
  <si>
    <t>Losa intermedia distribucion a Sedimentadores 0.20 m - 2.17 qq/m³</t>
  </si>
  <si>
    <t>Losa inclinada en Sedimentadores 0.15 m 1.76 qq/m³</t>
  </si>
  <si>
    <t>Losa  de fondo canal de recoleccion Sedimentadores 0.20 m 2.17 qq/m³</t>
  </si>
  <si>
    <t>Losa canal de distribucion a Filtros 0.20 - 2.17 qq/m³</t>
  </si>
  <si>
    <t>Losa canal desague Retrolavado 0.15 m -2.33 qq/m³</t>
  </si>
  <si>
    <t>Losa intermedia interconeccion de Filtros 0.20 m - 2.57 qq/m³</t>
  </si>
  <si>
    <t>Losa de  0.15 m canaleta de recoleccion en filtros 6.75 qq/m³</t>
  </si>
  <si>
    <t>Muros de  0.15 m canaleta de recoleccion en filtros 6.75 qq/m³</t>
  </si>
  <si>
    <t>Muros de  0.15 m - 4.38 qq/m³</t>
  </si>
  <si>
    <t>Muros de  0.20 m - 3.40 qq/m³</t>
  </si>
  <si>
    <t>Muros de  0.25 m - 2.60 qq/m³</t>
  </si>
  <si>
    <t>Muros de  0.30 m - 2.05 qq/m³</t>
  </si>
  <si>
    <t>Muros de  0.40 m - 3.36 qq/m³ (apoyo de losa prefabricada)</t>
  </si>
  <si>
    <t>Losa de techo 0.12 m - 1.60 qq/m³ pasarela</t>
  </si>
  <si>
    <t>Losa de techo 0.20 m - 2.15 qq/m³ canal de desagüe</t>
  </si>
  <si>
    <r>
      <t>Hormigón simple canal de entrada, en fondo de Floculadores 180 kg/cm</t>
    </r>
    <r>
      <rPr>
        <vertAlign val="superscript"/>
        <sz val="10"/>
        <rFont val="Arial"/>
        <family val="2"/>
      </rPr>
      <t>2</t>
    </r>
  </si>
  <si>
    <t>Hormigón ciclópeo en fondo de Floculadores</t>
  </si>
  <si>
    <t>Hormigón ciclópeo entre Floculadores y Sedimentadores</t>
  </si>
  <si>
    <t>Hormigón ciclópeo en canala desagüe de Retrolavado</t>
  </si>
  <si>
    <t>Hormigón de limpieza e=0.05, f'c=100 kg/cm2</t>
  </si>
  <si>
    <r>
      <rPr>
        <b/>
        <sz val="10"/>
        <rFont val="Arial"/>
        <family val="2"/>
      </rPr>
      <t>SUMINISTRO Y COLOCACIÓN</t>
    </r>
    <r>
      <rPr>
        <sz val="10"/>
        <rFont val="Arial"/>
        <family val="2"/>
      </rPr>
      <t xml:space="preserve"> de banda de gomas hidrofílica extensible p/construcción, impermeable 5 mm x20 mm </t>
    </r>
  </si>
  <si>
    <t>INSTALACIONES CANAL DE ENTRADA Y MEZCLA RÁPIDA</t>
  </si>
  <si>
    <t>Suministro y colocación tubería  de entrada 8" SCH-40 Acero c/proteccion anticorrosivo</t>
  </si>
  <si>
    <t>Codo 8'' x 90ᵒ acero SCH-40  s/costura con recubrimiento anticorrosivo</t>
  </si>
  <si>
    <t>Rejilla (0.70 x 0.60) m Acero Inoxidable</t>
  </si>
  <si>
    <t>Difusor de Sulfato de aluminio de 2" PVC SDR-26</t>
  </si>
  <si>
    <t>FILTRACIÓN DIRECTA</t>
  </si>
  <si>
    <t xml:space="preserve">MOVIMIENTO DE TIERRA  PARA TUBERÍAS ENTRADA AGUA CRUDA </t>
  </si>
  <si>
    <t>Codo 8'' x 90 acero SCH-40  s/costura con recubrimiento anticorrosivo</t>
  </si>
  <si>
    <t>Niple 8'' x 16" acero SCH-40  s/costura con recubrimiento anticorrosivo</t>
  </si>
  <si>
    <t xml:space="preserve">Válvula de Compuerta, diámetro Ø8", especificaciones AWWA E504. Fabricación americana o israelí. </t>
  </si>
  <si>
    <t>Compuertas tipo Channel  (0.6.00 m x 0.40m), marcos en perfil 'U' de 2", material de fabricación: acero inoxidable AISI 316/304 espesor tola ¼". Vástago en barra sólida 1¼" (Entrada)</t>
  </si>
  <si>
    <t>10.1.2</t>
  </si>
  <si>
    <t>Compuertas tipo Channel  (0.6.00 m x 0.40 m), marcos en perfil 'U' de 2", material de fabricación: acero inoxidable AISI 316/304 espesor tola ¼". Vástago en barra sólida 1¼" (Salida)</t>
  </si>
  <si>
    <t>10.1.3</t>
  </si>
  <si>
    <t>Válvula de Compuerta, diámetro Ø8", especificaciones AWWA E504. Fabricación americana o israelí. Desagüe floculadores</t>
  </si>
  <si>
    <t>10.1.4</t>
  </si>
  <si>
    <t>Placas de material polipropileno, espesor 0.0254 m (1"). Colocación con perfiles de polipropileno de 3"x 3" con tornillos HILTI Acero inoxidables separados a 0,50 m centro a centro. Altura según planos de diseño</t>
  </si>
  <si>
    <t xml:space="preserve">Compuerta  tipo Mural (0.40 m x 0.50) m, marcos en perfil U de 2", material de fabricación: acero inoxidable AISI 316/304 espesor tola ¼". Vástago en barra sólida 1¼" (Entrada)                   </t>
  </si>
  <si>
    <t>Válvulas Mariposa con engranaje (Gear) diámetro Ø12", especificaciones AWWA E504. Fabricación USA, UE, o israelí. Desagüe de fondo  (con camisa en tubos H.G. de Ø3")</t>
  </si>
  <si>
    <r>
      <t xml:space="preserve">Paneles Lamelares  PVC,  espesor lámina 0.6 - 1 mm y tubo hexagonal 5-10, </t>
    </r>
    <r>
      <rPr>
        <b/>
        <u/>
        <sz val="10"/>
        <rFont val="Arial"/>
        <family val="2"/>
      </rPr>
      <t>CERTIFICACIÓN NSF</t>
    </r>
    <r>
      <rPr>
        <sz val="10"/>
        <rFont val="Arial"/>
        <family val="2"/>
      </rPr>
      <t xml:space="preserve">. Colocación con angulares de tola acero inoxidable de 2"x6"x⅜" para soporte módulos  con tornillos HILTI separados a 0,50 m  de centro a centro. </t>
    </r>
  </si>
  <si>
    <t>Tubería colectora 6" PVC  SDR- 26 para recolección de agua Sedimentada, c/orificio de Ø¾" @ 0.14m</t>
  </si>
  <si>
    <t>Tapón Ø6" PVC en tuberia de recoleccion agua sedimentada</t>
  </si>
  <si>
    <t>Tubería  Ø12" acero (SCH-40 sin costura c/ protección anticorrosiva). Fondo de tolva</t>
  </si>
  <si>
    <t xml:space="preserve">Tee Ø12"x 8 Acero c/protección anticorrosiva  </t>
  </si>
  <si>
    <t>11.2.6</t>
  </si>
  <si>
    <t xml:space="preserve">Junta Tapón de Ø12" Acero c/protección anticorrosiva  </t>
  </si>
  <si>
    <t>12.1.1</t>
  </si>
  <si>
    <r>
      <t xml:space="preserve">Toberas en polipropileno inyectado p/lavado con agua y aire, </t>
    </r>
    <r>
      <rPr>
        <b/>
        <u/>
        <sz val="10"/>
        <rFont val="Arial"/>
        <family val="2"/>
      </rPr>
      <t>CERTIFICACIÓN NSF</t>
    </r>
    <r>
      <rPr>
        <sz val="10"/>
        <rFont val="Arial"/>
        <family val="2"/>
      </rPr>
      <t xml:space="preserve">, con ranuras de 0.50mm en cabezal y diámetro de pata: 1". Perfil Acero Inoxidable de 3" x 3" </t>
    </r>
  </si>
  <si>
    <t>12.1.2</t>
  </si>
  <si>
    <t>Losa Prefabricada HA (0.78 X 0.65) m 3.00 qq/m³,  F'C=240 kg/cm2, c/orificios  a 0.15m</t>
  </si>
  <si>
    <t>12.1.3</t>
  </si>
  <si>
    <t xml:space="preserve">Válvulas Mariposa con engranaje (Gear) diámetro Ø8",  longitud de vástago L=2.13 m, especificaciones AWWA E504. Fabricación USA, UE, o israelí. Entrada  </t>
  </si>
  <si>
    <t>12.1.4</t>
  </si>
  <si>
    <t>Válvulas Mariposa con engranaje (Gerar) diámetro Ø12",  longitud de vástago L=2.88 m, especificaciones AWWA E504. Fabricación USA, UE, o israelí. Desagüe retrolavado de Filtro, (con camisa en tubos H.G. de Ø3")</t>
  </si>
  <si>
    <t>12.1.5</t>
  </si>
  <si>
    <t>Válvulas Mariposa con engranaje (Gerar) diámetro Ø6",  longitud de vástago L=4.25 m, especificaciones AWWA E504. Fabricación USA, UE, o israelí. Desagüe Fondo de Filtro, (con camisa en tubos H.G. de Ø3")</t>
  </si>
  <si>
    <t>12.1.6</t>
  </si>
  <si>
    <t xml:space="preserve">Compuerta  tipo Mural (0.40 m x 0.30) m, marcos en perfil U de 2", material de fabricación: acero inoxidable AISI 316/304 espesor tola ¼". Vástago en barra sólida 1¼" (Salida de agua Filtrada)                   </t>
  </si>
  <si>
    <t>12.1.7</t>
  </si>
  <si>
    <t>Compuerta  tipo Channel (1.00 m x 0.40) m, marcos en perfil U de 2", material de fabricación: acero inoxidable AISI 316/304 espesor tola ¼". Vástago en barra sólida 1¼" Vertedor de salida</t>
  </si>
  <si>
    <t>12.1.8</t>
  </si>
  <si>
    <t>Sistema de medicion y toma de muestra</t>
  </si>
  <si>
    <t>12.2.4</t>
  </si>
  <si>
    <t>Tapa metálica material aluminio (1.00x1.00) m</t>
  </si>
  <si>
    <t>Parrilla (1.00 x 1.20) m Hierro Galvanizado</t>
  </si>
  <si>
    <t xml:space="preserve">SUMINISTRO E INSTALACIÓN DE PEDESTALES Y VOLANTA PARA VALVULAS Y COMPUERTAS ACERO INOXIDABLE  </t>
  </si>
  <si>
    <t>Para Compuerta Entrada a Sedimentador</t>
  </si>
  <si>
    <t>Para Valvula Mariposa Ø12" Desagüe Sedimentador</t>
  </si>
  <si>
    <t>Para Valvula Mariposa Ø8"  Entrada Filtro</t>
  </si>
  <si>
    <t>Para Valvula Mariposa Ø6" Desagüe Filtros</t>
  </si>
  <si>
    <t>Para Valvula Mariposa Ø12" Desagüe Retrolavado</t>
  </si>
  <si>
    <t>Para Compuerta Salida de agua Filtrada</t>
  </si>
  <si>
    <t>DESAGÜE GENERAL DE LA PLANTA</t>
  </si>
  <si>
    <t>16.2.4</t>
  </si>
  <si>
    <t>16.2.5</t>
  </si>
  <si>
    <t>16.3.1</t>
  </si>
  <si>
    <t>De Ø16" PVC SDR-26 C/J. G. + 5%  de pérdida por campana</t>
  </si>
  <si>
    <t>COLOCACIÓN TUBERÍA:</t>
  </si>
  <si>
    <t>16.4.1</t>
  </si>
  <si>
    <t xml:space="preserve">De Ø16" PVC SDR-26 C/J. G. </t>
  </si>
  <si>
    <t>REGISTROS PREFABRICADOS  (INCLUYE TAPA EN GRP O POLIETILENO) VER DETALLE DE PLANO</t>
  </si>
  <si>
    <t>16.5.1</t>
  </si>
  <si>
    <t>De 2.51 a 3.00 m</t>
  </si>
  <si>
    <t>16.5.2</t>
  </si>
  <si>
    <t>De 3.51 a 4.00 m</t>
  </si>
  <si>
    <t>CABEZAL DE DESCARGA</t>
  </si>
  <si>
    <t>Relleno compactado a mano</t>
  </si>
  <si>
    <t>Bote de material con camión (dist.= 5 km) incluye esparcimiento en botadero</t>
  </si>
  <si>
    <r>
      <t>HORMIGÓN ARMADO F'c= 210 KG/CM</t>
    </r>
    <r>
      <rPr>
        <b/>
        <vertAlign val="superscript"/>
        <sz val="10"/>
        <rFont val="Arial"/>
        <family val="2"/>
      </rPr>
      <t>2</t>
    </r>
    <r>
      <rPr>
        <b/>
        <sz val="10"/>
        <rFont val="Arial"/>
        <family val="2"/>
      </rPr>
      <t xml:space="preserve"> EN:</t>
    </r>
  </si>
  <si>
    <r>
      <t>Zapata de Muro - esp= 0.30 m - 0.75 qq/m</t>
    </r>
    <r>
      <rPr>
        <vertAlign val="superscript"/>
        <sz val="10"/>
        <rFont val="Arial"/>
        <family val="2"/>
      </rPr>
      <t>3</t>
    </r>
    <r>
      <rPr>
        <sz val="10"/>
        <rFont val="Arial"/>
        <family val="2"/>
      </rPr>
      <t xml:space="preserve"> </t>
    </r>
  </si>
  <si>
    <r>
      <t>Zapata de Columna Z1- esp= 0.30 m  (1.00 x 1.00) - 1.25 qq/m</t>
    </r>
    <r>
      <rPr>
        <vertAlign val="superscript"/>
        <sz val="10"/>
        <rFont val="Arial"/>
        <family val="2"/>
      </rPr>
      <t xml:space="preserve">3 </t>
    </r>
  </si>
  <si>
    <r>
      <t>Zapata de Escalera-1.12 qq/m</t>
    </r>
    <r>
      <rPr>
        <vertAlign val="superscript"/>
        <sz val="10"/>
        <rFont val="Arial"/>
        <family val="2"/>
      </rPr>
      <t>3</t>
    </r>
    <r>
      <rPr>
        <sz val="10"/>
        <rFont val="Arial"/>
        <family val="2"/>
      </rPr>
      <t xml:space="preserve"> </t>
    </r>
  </si>
  <si>
    <r>
      <t>Columna C1 (0.30 x 0.30) m - 4.30 qq/m</t>
    </r>
    <r>
      <rPr>
        <vertAlign val="superscript"/>
        <sz val="10"/>
        <rFont val="Arial"/>
        <family val="2"/>
      </rPr>
      <t>3</t>
    </r>
  </si>
  <si>
    <r>
      <t>Columna C2 (0.35 x 0.20) m - 4.52 qq/m</t>
    </r>
    <r>
      <rPr>
        <vertAlign val="superscript"/>
        <sz val="10"/>
        <rFont val="Arial"/>
        <family val="2"/>
      </rPr>
      <t>3</t>
    </r>
  </si>
  <si>
    <r>
      <t>Columna C3 (0.30 x 0.30) m - 5.73 qq/m</t>
    </r>
    <r>
      <rPr>
        <vertAlign val="superscript"/>
        <sz val="10"/>
        <rFont val="Arial"/>
        <family val="2"/>
      </rPr>
      <t>3</t>
    </r>
  </si>
  <si>
    <r>
      <t>Viga B.N.P (0.20 x 0.20) m - 3.90 qq/m</t>
    </r>
    <r>
      <rPr>
        <vertAlign val="superscript"/>
        <sz val="10"/>
        <rFont val="Arial"/>
        <family val="2"/>
      </rPr>
      <t>3</t>
    </r>
  </si>
  <si>
    <r>
      <t>Viga V1 (0.25 x 0.50) m - 4.32 qq/m</t>
    </r>
    <r>
      <rPr>
        <vertAlign val="superscript"/>
        <sz val="10"/>
        <rFont val="Arial"/>
        <family val="2"/>
      </rPr>
      <t>3</t>
    </r>
  </si>
  <si>
    <r>
      <t>Viga V2 (0.25 x 0.50) m - 2.88 qq/m</t>
    </r>
    <r>
      <rPr>
        <vertAlign val="superscript"/>
        <sz val="10"/>
        <rFont val="Arial"/>
        <family val="2"/>
      </rPr>
      <t>3</t>
    </r>
  </si>
  <si>
    <r>
      <t>Viga de Amarre (0.20 x 0.20) m - 3.28 qq/m</t>
    </r>
    <r>
      <rPr>
        <vertAlign val="superscript"/>
        <sz val="10"/>
        <rFont val="Arial"/>
        <family val="2"/>
      </rPr>
      <t>3</t>
    </r>
  </si>
  <si>
    <r>
      <t>Dintel 0.25 x 0.20 m 3.70 qq/m</t>
    </r>
    <r>
      <rPr>
        <vertAlign val="superscript"/>
        <sz val="10"/>
        <rFont val="Arial"/>
        <family val="2"/>
      </rPr>
      <t>3</t>
    </r>
  </si>
  <si>
    <r>
      <t>Losa de fondo en Tina esp.= 0.20m - 1.76 qq/m</t>
    </r>
    <r>
      <rPr>
        <vertAlign val="superscript"/>
        <sz val="10"/>
        <rFont val="Arial"/>
        <family val="2"/>
      </rPr>
      <t>3</t>
    </r>
  </si>
  <si>
    <r>
      <t>Pasarela Tina esp.= 0.15 m - 1.04 qq/m</t>
    </r>
    <r>
      <rPr>
        <vertAlign val="superscript"/>
        <sz val="10"/>
        <rFont val="Arial"/>
        <family val="2"/>
      </rPr>
      <t>3</t>
    </r>
  </si>
  <si>
    <r>
      <t>Muros en Tina de 0.20 m - 1.41 qq/m</t>
    </r>
    <r>
      <rPr>
        <vertAlign val="superscript"/>
        <sz val="10"/>
        <rFont val="Arial"/>
        <family val="2"/>
      </rPr>
      <t>3</t>
    </r>
  </si>
  <si>
    <r>
      <t>Muros Tina de 0.15 m - 1.81 qq/m</t>
    </r>
    <r>
      <rPr>
        <vertAlign val="superscript"/>
        <sz val="10"/>
        <rFont val="Arial"/>
        <family val="2"/>
      </rPr>
      <t>3</t>
    </r>
  </si>
  <si>
    <r>
      <t>Losa de Entrepiso  esp.=0.12 m - 1.70 qq/m</t>
    </r>
    <r>
      <rPr>
        <vertAlign val="superscript"/>
        <sz val="10"/>
        <rFont val="Arial"/>
        <family val="2"/>
      </rPr>
      <t>3</t>
    </r>
  </si>
  <si>
    <r>
      <t>Losa de Techo  esp.=0.12 m - 1.70 qq/m</t>
    </r>
    <r>
      <rPr>
        <vertAlign val="superscript"/>
        <sz val="10"/>
        <rFont val="Arial"/>
        <family val="2"/>
      </rPr>
      <t>3</t>
    </r>
  </si>
  <si>
    <r>
      <t>Losa de Techo Caja de Escalera esp.=0.12 m - 1.16 qq/m</t>
    </r>
    <r>
      <rPr>
        <vertAlign val="superscript"/>
        <sz val="10"/>
        <rFont val="Arial"/>
        <family val="2"/>
      </rPr>
      <t>3</t>
    </r>
  </si>
  <si>
    <t>Losa de Piso c/malla electrosoldada (2.3 x 2.3) mm</t>
  </si>
  <si>
    <r>
      <t>Rampa de Escalera (incluye descanso) y escalones 0.15 m - 3.79 qq/m</t>
    </r>
    <r>
      <rPr>
        <vertAlign val="superscript"/>
        <sz val="10"/>
        <rFont val="Arial"/>
        <family val="2"/>
      </rPr>
      <t>3</t>
    </r>
  </si>
  <si>
    <t>Muros bloques de 8" BNP @ 0.60 m</t>
  </si>
  <si>
    <t>Muros bloques de 8" SNP @ 0.60 m</t>
  </si>
  <si>
    <t>Muros bloques de 6" SNP @ 0.60 m</t>
  </si>
  <si>
    <t>Pañete en techo</t>
  </si>
  <si>
    <t>Zabaleta techo</t>
  </si>
  <si>
    <t>Hormigón simple 180 kg/cm2 en fondo de tina</t>
  </si>
  <si>
    <t xml:space="preserve">Piso de mosaicos corrientes (25 x 25) cm  </t>
  </si>
  <si>
    <t xml:space="preserve">Tarima de madera p/ sulfato </t>
  </si>
  <si>
    <t>Suministro e instalación Bombas Dosificadoras de Sulfato  tipo Diafragma, con rango de aplicación 0-400 LT/H, carcasa en fibra reforzada con Polipropileno, cuerpo Bomba en PVDF diafragma en PTFE, potencia motor 1 HP, juntas de FPM/FKM</t>
  </si>
  <si>
    <t>Tubería y piezas para conducción solución de sulfato de aluminio Ø1 1/2" PVC SDR-26</t>
  </si>
  <si>
    <t xml:space="preserve">Desagüe en Ø3" PVC SDR-26 para Tina Sulfato </t>
  </si>
  <si>
    <t>Barandas en material hierro galvanizado, ø1½"</t>
  </si>
  <si>
    <t xml:space="preserve">Ascensor montacarga dos paradas, hidráulico 240 V AC  para manejo de insumos capacidad de carga 1 tonelada </t>
  </si>
  <si>
    <t>Transporte y manipulacion hasta puesta en obra</t>
  </si>
  <si>
    <t>Tubo para Ducha</t>
  </si>
  <si>
    <t>Mano de obra plomero</t>
  </si>
  <si>
    <t>Salida Interruptor triple</t>
  </si>
  <si>
    <t>Salida Interruptor 3 W</t>
  </si>
  <si>
    <t>Salida Panel de Distribución. de 4/8 espacio  c/Breakers</t>
  </si>
  <si>
    <t>Salida Panel de Distribución. de 16/32 espacio  c/Breakers</t>
  </si>
  <si>
    <t>Detector Multigas Altair 4XR</t>
  </si>
  <si>
    <t>ESCALERA DE ASCESO A TINA</t>
  </si>
  <si>
    <t>Rampa -4.06 QQ/M3</t>
  </si>
  <si>
    <t>Escalones en H.S. (incl. frotado)</t>
  </si>
  <si>
    <t>CASETA DE CLORACIÓN</t>
  </si>
  <si>
    <t>Replanteo (incluye charrancha)</t>
  </si>
  <si>
    <t>HORMIGON ARMADO ( F´c=210 kg/cm² ) EN :</t>
  </si>
  <si>
    <t>Zapata de Muro (0.45 x 0.25) m - 0.92 qq/m³  ( F´c=180 kg/cm²)</t>
  </si>
  <si>
    <t>Zapata de Columnas (1.20x1.20) m,e= 0.30 m - 2.33 qq/m³,  F´c=180 kg/cm² )</t>
  </si>
  <si>
    <t>Viga  de Amarre BNP (0.20 x 0.15) m - 2.83 qq/m³</t>
  </si>
  <si>
    <t>Columnas C1 (0.30 x 0.30) m (6u)  - 4.16 qq/m³</t>
  </si>
  <si>
    <t>Viga de Amarre  V1 (0.30 x 0.30) m - 3.50 qq/m³</t>
  </si>
  <si>
    <t>Viga de Amarre  V2 (0.30 x 0.30) m - 6.65 qq/m³</t>
  </si>
  <si>
    <t>Losa de Techo  e=0.12 m - 2.12 qq/m³</t>
  </si>
  <si>
    <t>Losa de Fondo 0.10 m c/malla electrosoldada (2.3 x 2.3) mm</t>
  </si>
  <si>
    <t>Muro de bloques 6" (3/8"@0.60 ) B.N.P</t>
  </si>
  <si>
    <t>Muro de bloques 6"  (3/8"@0.60 m) S.N.P</t>
  </si>
  <si>
    <t>Pañete en techo (incluye vuelo )</t>
  </si>
  <si>
    <t>Zabaleta</t>
  </si>
  <si>
    <t xml:space="preserve">Desagüe de techo  Ø3" PVC </t>
  </si>
  <si>
    <t>Pernos expansivos Ø3/4"x4", incluye tuercas</t>
  </si>
  <si>
    <t>Tornillos ( A325 ) 3/4"x 1½", incluye tuercas</t>
  </si>
  <si>
    <t>Entrada Eléctrica ( Panel de Distribución de 12/24" circuitos )</t>
  </si>
  <si>
    <t>Cilindro de Cloro 2,000 lb, (lleno)</t>
  </si>
  <si>
    <t>Manómetro en Glicerina (0-50 PSI)</t>
  </si>
  <si>
    <t>Manifold conducción cloro gas, (Tubería Ø1" PVC SCH-80)</t>
  </si>
  <si>
    <t>Suministro e instalacion de elevador para cilindro de cloro (Diferencial 3 TON), casa de cloro.</t>
  </si>
  <si>
    <t>Riel en piso para rodaje de Cilindros ( angular ¼"x3"x3") H.N, L=40 pies</t>
  </si>
  <si>
    <t>Rodillos de gomas (para apoyo de cilindro)</t>
  </si>
  <si>
    <t>Sistema de proteccion (incluye ducha y lava ojos, Face Respirator, Same pricing for sizes S - L, Cartridges and filters and sold separately, Series Multi-Gases/Vapors/P100 Respirator Cartridges, or similar, Traje DuPont encapsulador nivel A, estilo TK554T, large, ONGUARD HAZMAX Botas, y guantes ó similar, máscara de silicon medium doble curvatura; válvula de demanda AirSwitch; arnés de la cabeza tipo malla; de nylon; armazón de la espalda ergonómico. Correas de hombros y cintura de nylon. Alarma de término de servicio tipo silbato, Manómetro, Hombros acolchados, Estuche de transporte, Detector de fugas con dos Sensores de Cloro.</t>
  </si>
  <si>
    <t xml:space="preserve">Suministro de panel de Medicion remota, con rotametro de 6" de altura </t>
  </si>
  <si>
    <t>Señalizacion (Peligro, "Cloro", Precaución, "Area de almacenamiento de químico", Advertencia, "Solo Personal Autorizado", Advertencia, "Solo Personal Autorizado")</t>
  </si>
  <si>
    <t>Movimiento de tierra (incluye excavación, relleno y bote de material)</t>
  </si>
  <si>
    <t xml:space="preserve">Tubería ø1"  PVC (SDR-26)  </t>
  </si>
  <si>
    <t>Piezas en PVC</t>
  </si>
  <si>
    <r>
      <t>HORMIGÓN ARMADO  210 KG/CM</t>
    </r>
    <r>
      <rPr>
        <b/>
        <vertAlign val="superscript"/>
        <sz val="10"/>
        <rFont val="Arial"/>
        <family val="2"/>
      </rPr>
      <t>2</t>
    </r>
    <r>
      <rPr>
        <b/>
        <sz val="10"/>
        <rFont val="Arial"/>
        <family val="2"/>
      </rPr>
      <t xml:space="preserve"> EN:</t>
    </r>
  </si>
  <si>
    <t>Zapata Muro  0.88 qq/m³</t>
  </si>
  <si>
    <t>Zapata de Columna C1 2.33 qq/m³</t>
  </si>
  <si>
    <t>Viga Amarre BNP (0.20 x 0.20) m-  2.93 qq/m³</t>
  </si>
  <si>
    <t>Columna (0.30 x 0.30) m-  4.11 qq/m³</t>
  </si>
  <si>
    <t>Viga Amarre SNP ( 0.30 x 0.30) m -  3.78 qq/m³</t>
  </si>
  <si>
    <r>
      <t>Dintel (0.20 x 0.20 )m-  2.85 qq/m</t>
    </r>
    <r>
      <rPr>
        <vertAlign val="superscript"/>
        <sz val="10"/>
        <rFont val="Arial"/>
        <family val="2"/>
      </rPr>
      <t>3</t>
    </r>
  </si>
  <si>
    <t>Losa de Techo  e=0.12 m - 1.56 qq/m³</t>
  </si>
  <si>
    <t xml:space="preserve">Base H.S. P/Sopladores e = 0.15 m , (2.00 x 0.70) m </t>
  </si>
  <si>
    <t>Piso c/malla electrosoldada (incluye pulido)</t>
  </si>
  <si>
    <t>De 8'' B.N.P @0.60 m</t>
  </si>
  <si>
    <t>De 8'' S.N.P @0.60 m</t>
  </si>
  <si>
    <t>Pañete en techo (incluye. vuelo )</t>
  </si>
  <si>
    <t>Zabaleta en techo</t>
  </si>
  <si>
    <t>Puerta doble de tola (2.10 x 2.00) m espesor =1/4"</t>
  </si>
  <si>
    <t xml:space="preserve">Desagüe de techo  de Ø3" PVC </t>
  </si>
  <si>
    <t xml:space="preserve">Salidas luces cenitales </t>
  </si>
  <si>
    <t xml:space="preserve">Salida toma corriente doble 120V  </t>
  </si>
  <si>
    <t>SUMINISTRO E INSTALACIÓN DE EQUIPOS, TUBERÍAS Y PIEZAS:</t>
  </si>
  <si>
    <t>Tanque Hidroneumático en Fibra, capacidad 75 gl</t>
  </si>
  <si>
    <t>Tubería  Ø2" PVC SDR-26</t>
  </si>
  <si>
    <t>Tubería  Ø1" PVC SDR-26</t>
  </si>
  <si>
    <t xml:space="preserve">Piezas en PVC de Ø1"  y Ø2" </t>
  </si>
  <si>
    <r>
      <t>HORMIGÓN ARMADO  F'c= 210 KG/CM</t>
    </r>
    <r>
      <rPr>
        <b/>
        <vertAlign val="superscript"/>
        <sz val="10"/>
        <rFont val="Arial"/>
        <family val="2"/>
      </rPr>
      <t xml:space="preserve">2 </t>
    </r>
    <r>
      <rPr>
        <b/>
        <sz val="10"/>
        <rFont val="Arial"/>
        <family val="2"/>
      </rPr>
      <t>EN :</t>
    </r>
  </si>
  <si>
    <t>Zapata de muro - 0.79 qq/m³</t>
  </si>
  <si>
    <t>Zapata de Columnas Z1- 2.33 qq/m³</t>
  </si>
  <si>
    <t>Columna 0.30 x 0.30 m  4.16 qq/m³</t>
  </si>
  <si>
    <t>Viga B.N.P  0.20 x 0.20 m  2.95 qq/m³</t>
  </si>
  <si>
    <t>Viga V1  0.40 x 0.25 m  4.32 qq/m³</t>
  </si>
  <si>
    <t>Dintel 0.20 x 0.20 m  5.00 qq/m³</t>
  </si>
  <si>
    <t>Losa de techo  e=0.12 m  2.12 qq/m³</t>
  </si>
  <si>
    <t>Piso c/malla electrosoldada (Incluye pulido)</t>
  </si>
  <si>
    <t>Puerta metálica (2.10 x 1.50) m</t>
  </si>
  <si>
    <t>Salida Panel de Distribución de 12/24 espacio c/breakers</t>
  </si>
  <si>
    <t>Salida Interruptore Triple</t>
  </si>
  <si>
    <t>LOGO y  LETRERO DE INAPA</t>
  </si>
  <si>
    <r>
      <t>HORMIGÓN ARMADO F'c=210 KG/CM</t>
    </r>
    <r>
      <rPr>
        <b/>
        <vertAlign val="superscript"/>
        <sz val="10"/>
        <rFont val="Arial"/>
        <family val="2"/>
      </rPr>
      <t>2</t>
    </r>
    <r>
      <rPr>
        <b/>
        <sz val="10"/>
        <rFont val="Arial"/>
        <family val="2"/>
      </rPr>
      <t xml:space="preserve"> EN: </t>
    </r>
  </si>
  <si>
    <r>
      <t>Zapata de muros- 0.50 qq/m³    (F'c= 180 kg/cm</t>
    </r>
    <r>
      <rPr>
        <vertAlign val="superscript"/>
        <sz val="10"/>
        <rFont val="Arial"/>
        <family val="2"/>
      </rPr>
      <t>2</t>
    </r>
    <r>
      <rPr>
        <sz val="10"/>
        <rFont val="Arial"/>
        <family val="2"/>
      </rPr>
      <t>)</t>
    </r>
  </si>
  <si>
    <t>Dintel (0.15 x 0.20) m - 5.20 qq/m³</t>
  </si>
  <si>
    <t>Losa de techo 0.10 m - 1.71qq/m³</t>
  </si>
  <si>
    <t>Dado de apoyo (0.15 x 0.30 x 0.40) m - 2.67qq/m³</t>
  </si>
  <si>
    <t>Bloques de 6" BNP @ 0.80 m</t>
  </si>
  <si>
    <t>Bloques de 6" SNP @ 0.80 m</t>
  </si>
  <si>
    <t>TERMINACIÓN  DE SUPERFICIE</t>
  </si>
  <si>
    <t>Piso de granito</t>
  </si>
  <si>
    <t>VENTANA DE CELOSÍA, DE ALUMINIO CON PALANCA</t>
  </si>
  <si>
    <t>Ventana de 2.40 m x 1.20 m (1 ud)</t>
  </si>
  <si>
    <t>Ventana de 1.20 m x 1.20 m (3 ud)</t>
  </si>
  <si>
    <t>Ventana de 1.00 m x 1.20 m (4 ud)</t>
  </si>
  <si>
    <t>Ventana de 0.80 m x 1.20 m (1 ud)</t>
  </si>
  <si>
    <t>Ventana de 0.60 m x 0.60 m (1 ud)</t>
  </si>
  <si>
    <r>
      <t>MUEBLES DE COCINA</t>
    </r>
    <r>
      <rPr>
        <sz val="10"/>
        <rFont val="Arial"/>
        <family val="2"/>
      </rPr>
      <t xml:space="preserve"> (En MDF hidrófugo laqueado color blanco, incluye herrajes , suministro e instalacion)</t>
    </r>
  </si>
  <si>
    <t>Tope de Marmolite</t>
  </si>
  <si>
    <t>Gabinete de pared pino</t>
  </si>
  <si>
    <t>Gabinete de piso pino</t>
  </si>
  <si>
    <t>Salidas interruptor doble</t>
  </si>
  <si>
    <t>Salidas panel de distribución de 4/8 espacio, c/breakers</t>
  </si>
  <si>
    <t>SUMINISTRO E INSTALACIÓN SANITARIA</t>
  </si>
  <si>
    <t>Desagüe de piso Ø3</t>
  </si>
  <si>
    <t>Desagüe de techo en tubería de Ø3 PVC</t>
  </si>
  <si>
    <t>Fregadero doble</t>
  </si>
  <si>
    <t>Tinaco de 250 gl</t>
  </si>
  <si>
    <t>PRELIMINARES (SISTEMA DE DEPURACION DE AGUAS SERVIDAS)</t>
  </si>
  <si>
    <t>Replanteo (unidad depuradora y tuberias)</t>
  </si>
  <si>
    <t>Excavación material a mano (incluye Depuradora y Tuberias)</t>
  </si>
  <si>
    <t>Asiento de Arena para tuberías</t>
  </si>
  <si>
    <t>Bote de material con camión (distancia=5.0km) incluye esparcimiento en botadero</t>
  </si>
  <si>
    <r>
      <t>HORMIGON ARMADO  F'c= 210 KG/CM</t>
    </r>
    <r>
      <rPr>
        <b/>
        <vertAlign val="superscript"/>
        <sz val="10"/>
        <rFont val="Arial"/>
        <family val="2"/>
      </rPr>
      <t>2</t>
    </r>
    <r>
      <rPr>
        <b/>
        <sz val="10"/>
        <rFont val="Arial"/>
        <family val="2"/>
      </rPr>
      <t xml:space="preserve"> EN:</t>
    </r>
  </si>
  <si>
    <r>
      <t>Losa de Fondo 0.25 m -0.79 qq/m</t>
    </r>
    <r>
      <rPr>
        <vertAlign val="superscript"/>
        <sz val="10"/>
        <rFont val="Arial"/>
        <family val="2"/>
      </rPr>
      <t>3</t>
    </r>
  </si>
  <si>
    <r>
      <t>Viga 0.30 x 0.20 m -2.25 qq/m</t>
    </r>
    <r>
      <rPr>
        <vertAlign val="superscript"/>
        <sz val="10"/>
        <rFont val="Arial"/>
        <family val="2"/>
      </rPr>
      <t>3</t>
    </r>
  </si>
  <si>
    <r>
      <t>Losa de Techo 0.12 m -2.23 qq/m</t>
    </r>
    <r>
      <rPr>
        <vertAlign val="superscript"/>
        <sz val="10"/>
        <rFont val="Arial"/>
        <family val="2"/>
      </rPr>
      <t>3</t>
    </r>
  </si>
  <si>
    <t>Block 8"  BNP, ø3/8"@0.60 m</t>
  </si>
  <si>
    <t>TERMINACIÓN  DE SUPERFICIE:</t>
  </si>
  <si>
    <t>Fino de Fondo</t>
  </si>
  <si>
    <t>Zabaleta en fondo</t>
  </si>
  <si>
    <t>MATERIAL DE FILTRO BIOLÓGICO:</t>
  </si>
  <si>
    <t>SUMINISTRO E INSTALACIÓN DE :</t>
  </si>
  <si>
    <t>Tubería Ø4" PVC SDR-26 C/J.G con orificios de ø1 ½", separados a 0.30 m de centro a centro</t>
  </si>
  <si>
    <t>Tubería de ventilación Ø3" PVC SDR-26</t>
  </si>
  <si>
    <t>Tubería de  Ø4" PVC SDR-26 (sistema completo)</t>
  </si>
  <si>
    <t>Tubería de  Ø1 ½" PVC SDR-26 (sistema completo)</t>
  </si>
  <si>
    <t>Tee Ø4" x 4" PVC</t>
  </si>
  <si>
    <t>Tee Ø3" x 3" PVC</t>
  </si>
  <si>
    <t>Tapón Ø4" PVC</t>
  </si>
  <si>
    <t>Codo Ø4" x 90° PVC</t>
  </si>
  <si>
    <t>Codo Ø3" x 90° PVC</t>
  </si>
  <si>
    <t>Tapas selladas (0.70x0.70) m</t>
  </si>
  <si>
    <t>Mano de Obra Plomería</t>
  </si>
  <si>
    <t xml:space="preserve">Cámara de Inspección (según detalle) </t>
  </si>
  <si>
    <t>Trampa de grasa (según detalle)</t>
  </si>
  <si>
    <t xml:space="preserve"> AGUA POTABLE</t>
  </si>
  <si>
    <t xml:space="preserve">Excavación material a mano </t>
  </si>
  <si>
    <t>Bote de material con camión (distancia=5.0 km) incluye esparcimiento en botadero</t>
  </si>
  <si>
    <t>Tubería Ø1" PVC SDR-26 de servicio</t>
  </si>
  <si>
    <t>Piezas PVC SCH-40</t>
  </si>
  <si>
    <t xml:space="preserve">TERMINACIONES EXTERIORES </t>
  </si>
  <si>
    <t>Suministro y Colocación Carpeta  Asfáltica 2" (incluye Riego de Adherencia)</t>
  </si>
  <si>
    <t>Transporte de Asfalto, distancia aproximada de 20 km</t>
  </si>
  <si>
    <t>DRENAJE PLUVIAL</t>
  </si>
  <si>
    <t>Imbornal 2 parillas (según diseño)</t>
  </si>
  <si>
    <t>Tubería de  Ø12" PVC SDR-26  c/J.G.</t>
  </si>
  <si>
    <t>MISCELÁNEOS</t>
  </si>
  <si>
    <t xml:space="preserve">Embellecimiento con gravilla </t>
  </si>
  <si>
    <t>Baden</t>
  </si>
  <si>
    <t>Paragomas</t>
  </si>
  <si>
    <t>Señalización con Pintura amarilla tráfico en área de Parqueos (Líneas divisorias y números de parqueos)</t>
  </si>
  <si>
    <t xml:space="preserve">Ornamentación :Palma Enana (10 ud), Arbusto con flores(10 ud), Flor de Jamaica (10 ud) </t>
  </si>
  <si>
    <t>LÍNEA DE CONDUCCIÓN PLANTA-TANQUE DE AMIAMA GÓMEZ-LAS YAYAS</t>
  </si>
  <si>
    <t>Excavación material no clasificado c/equipo</t>
  </si>
  <si>
    <t>Relleno compactado  c/compactador mecánico en capas de 0.20 m</t>
  </si>
  <si>
    <t>Bote de escombros con camión (dist. 5 km) (incluye esparcimiento en botadero)</t>
  </si>
  <si>
    <t xml:space="preserve">Tubería Ø12" Acero SCH-40 </t>
  </si>
  <si>
    <t xml:space="preserve">Tubería Ø8" Acero SCH-40 </t>
  </si>
  <si>
    <t>COLOCACIÓN TUBERIA CON PROTECCIÓN ANTICORROSIVA:</t>
  </si>
  <si>
    <t>Tubería Ø12" Acero SCH-40</t>
  </si>
  <si>
    <t>Tubería Ø8" Acero SCH-40</t>
  </si>
  <si>
    <t>Tee 8" x 8" Acero</t>
  </si>
  <si>
    <t>Reduccion 12" x 8" Acero</t>
  </si>
  <si>
    <t>ILUMINACIÓN LUCES EXTERIORES</t>
  </si>
  <si>
    <t xml:space="preserve">Postes H.A.V, 30´, 300 DAM </t>
  </si>
  <si>
    <t>Suministro e instalación de lámpara tipo LED de 200 W, 220 V. (Estructura AP-101)</t>
  </si>
  <si>
    <t>Alimentador eléctrico para iluminación con alambre de vinil No. 8/3</t>
  </si>
  <si>
    <t>Registro metalico (6.0" * 6.0" * 4.0"), nema 1R</t>
  </si>
  <si>
    <t>Registro watherproof (4.0" * 4.0" * 4.0")</t>
  </si>
  <si>
    <t>Hoyo para postes</t>
  </si>
  <si>
    <t>Instalación de postes</t>
  </si>
  <si>
    <t>Postes en H.A.V, 35´, 800 daN</t>
  </si>
  <si>
    <t>Postes en H.A.V, 35´, 500 daN</t>
  </si>
  <si>
    <t>Alambre AAAC No. 2/0</t>
  </si>
  <si>
    <t>Pies</t>
  </si>
  <si>
    <t>Estructura MT-106</t>
  </si>
  <si>
    <t>Estructura PR-204</t>
  </si>
  <si>
    <t>Estructura TR-105 (incluye transformador de 37.5 KVA, Cut-out y pararrayos)</t>
  </si>
  <si>
    <t>Instalacion de postes</t>
  </si>
  <si>
    <t>Hoyo para vientos</t>
  </si>
  <si>
    <t>Sistema de aterrizaje (inc. Varilla de tierra y cable de cobre desnudo No.2/0)</t>
  </si>
  <si>
    <r>
      <t>Alimentador eléctrico desde transformador hasta medidor de energia con main breaker, pasando por transfer swich y panel board en casa de controles; compuesto por 2 conductores THW No.2 (fases), 1 conductor THW No.4 (neutro) y 1 conductor  No. 2 a 7 hilos trenzados (tierra),</t>
    </r>
    <r>
      <rPr>
        <sz val="10"/>
        <color rgb="FFFF0000"/>
        <rFont val="Arial"/>
        <family val="2"/>
      </rPr>
      <t xml:space="preserve"> </t>
    </r>
    <r>
      <rPr>
        <sz val="10"/>
        <rFont val="Arial"/>
        <family val="2"/>
      </rPr>
      <t xml:space="preserve">en tuberías IMC y PVC de Ø2" con accesorios.  </t>
    </r>
  </si>
  <si>
    <t xml:space="preserve">Alimentador eléctrico desde transfer swich manual hasta en casa de controles hasta main breaker para generador; compuesto por 2 conductores THW No,2 (fases), 1 conductor THW No.4 (neutro) y 1 conductor HDB No.2 a 7 hilos trenzados (tierra) en tuberia EMT de 2" </t>
  </si>
  <si>
    <t>Suministro e instalacion medidor de energia con main breaker 125/2A</t>
  </si>
  <si>
    <t>Suministro e instalacion de main breaker 100/2 A</t>
  </si>
  <si>
    <t xml:space="preserve">Suministro e instalacion de interruptor de transferencia manual (ITM) de 150/2 Amp. </t>
  </si>
  <si>
    <t>Suministro e instalacion de panel board con barras para 150 Amp, equipado con 1 main breaker 125/2 AMP., 1 breaker 60/2 AMP., 2 breakers de 50/2AMP. y 2 breakers de 30/2AMP. a 240V.</t>
  </si>
  <si>
    <t>Panel arrancador para diferencial de 1 TON, casa de quimico.</t>
  </si>
  <si>
    <t>Panel arrancador para diferencial de 3 TON, casa de cloro.</t>
  </si>
  <si>
    <t>Arrancador duplex para bombas de cloro con arrancadores directo a linea, en casa de cloro.</t>
  </si>
  <si>
    <t>Centro de Control de Motores equipados con 4 arrancadores directo a linea y 2 breakers 25/2 AMP., 2 breakers 20/2 AMP. para electrobombas de servicio de 1 HP y electrobombas llenado de tina de 2 HP, casa de bombas.</t>
  </si>
  <si>
    <t>Centro de Control de Motores equipados con 4 arrancadores directo a linea y 4 breakers 20/2 AMP. para Dosificadoras de 1 HP y Agitadores de 1 HP, casa de quimico.</t>
  </si>
  <si>
    <t>Registro de hormigon (0.6 M * 0.6 * 1.0)</t>
  </si>
  <si>
    <t>ALIMETADORES CASA DE BOMBAS</t>
  </si>
  <si>
    <t xml:space="preserve">Alimentador eléctrico desde panel board en casa de controles hasta centro de cargas 12/24 espacios (PMB) en casa de bombas; compuesto por 2 conductores THW No. 6 (fases), 1 conductor THW No.8 (neutro) y 1 conductor THW No. 8 (tierra) en  tubería PVC ∅ 11/2", incluye conjunto de soportes y conectores  </t>
  </si>
  <si>
    <t xml:space="preserve">Alimentador eléctrico desde centro de cargas 12/24 espacios (PMB) en casa de bombas hasta centro de control de motores (CMB) con 4 arrancadores en casa de bombas; compuesto por 2 conductores THW No. 6 (fases), 1 conductor THW No.8 (neutro) y 1 conductor No. 8 THW, (tierra) en  tubería EMT ∅ 1 1/2", incluye conjunto de soportes y conectores  </t>
  </si>
  <si>
    <t xml:space="preserve">Alimentador eléctrico desde centro de control de motores (CMB) con 4 arrancadores en casa de bombas hasta bombas de servicios en casa de bombas; compuesto por 2 conductores THW No. 10 (fases) y 1 conductor THW No.12 (tierra), en  tuberías EMT y  LT ∅ 3/4", incluye conjunto de soportes y conectores  </t>
  </si>
  <si>
    <t xml:space="preserve">Alimentador eléctrico desde centro de control de motores (CMB) en casa de bombas hasta bombas de llenado de tinas y limpieza, en casa de bombas; compuesto por 2 conductores THW No.10 (fases) y 1 conductor THW No.12 (tierra), en  tuberías EMT y  LT ∅ 3/4", incluye conjunto de soportes y conectores  </t>
  </si>
  <si>
    <t>ALIMETADORES CASA DE CLORO</t>
  </si>
  <si>
    <t xml:space="preserve">Alimentador eléctrico desde panel board en casa de controles hasta centro de carga 12 circuitos (PDC) en casa de cloro; compuesto por 2 conductores THW No. 6 (fase), 1 conductor THW No.8 (neutro) y 1 conductor THW # 8 (tierra) en  tubería PVC de ∅11/2"    </t>
  </si>
  <si>
    <t xml:space="preserve">Alimentador eléctrico desde centro de carga 12 circuitos (PDC) en casa de cloro hasta arrancador duplex (AD) en casa de cloro; compuesto por 2 conductores THW No. 8 (fases) y 1 conductor THW No.10 (tierra) en tubería L.T. de ∅ 3/4" incluye conjunto de soportes y conectores      </t>
  </si>
  <si>
    <t xml:space="preserve">Alimentador eléctrico desde arrancador duplex (AD) en casa de cloro hasta bomba de inyeccion en casa de cloro; compuesto por 2 conductores THW No.10 (fase) y 1 conductor THW No.12 (tierra) en tubería LT ∅ 3/4", incluye conjunto de soportes y conectores     </t>
  </si>
  <si>
    <t xml:space="preserve">Alimentador eléctrico desde centro de carga 12 circuitos (PDC) en casa de cloro hasta arrancador del diferencial (AC) de 3 ton en casa de cloro; compuesto por 2 conductores THW No.6 (fase) y 1 conductor THW No.8 (neutro) en tubería PVC ∅ 1", incluye conjunto de soportes y conectores     </t>
  </si>
  <si>
    <t xml:space="preserve">Alimentador eléctrico desde arrancador del diferencial (AC) en casa de cloro hasta diferencial de 3 ton en casa de cloro; compuesto por 1 conductor de goma No.10 a 3 hilos (fase, tierra).     </t>
  </si>
  <si>
    <t>ALIMETADORES CASA DE CONTROLES</t>
  </si>
  <si>
    <t xml:space="preserve">Alimentador eléctrico desde panel board en casa de controles hasta centro de carga 12 circuitos (PCE) en casa de controles; compuesto por 2 conductores THW No.8 (fase) y 1 conductor THW No.10 (neutro) en  tubería  PVC ∅1", incluye conjunto de soportes y conectores     </t>
  </si>
  <si>
    <t>ALIMETADORES CASA DE QUIMICOS</t>
  </si>
  <si>
    <t xml:space="preserve">Alimentador eléctrico desde centro de cargas 16 circuitos (PQ) en casa de quimicos hasta centro de cargas 4 espacios (PP) casa de quimicos; compuesto por 2 conductores THW No.10 (fases) y 1 conductor THW No.12 (neutro) en  tuberías EMT y L.T ∅3/4", incluye conjunto de soportes y conectores        </t>
  </si>
  <si>
    <t xml:space="preserve">Alimentador eléctrico desde panel board en casa de controles hasta centro de carga 16 circuitos (PQ) en casa de quimico; compuesto por 2 conductores THW No. 4 (fases), 1 conductor THW No.6 (neutro) y 1 conductor THW No.6 (tierra) en  tubería PVC ∅1 1/2", incluye conjunto de soportes y conectores    </t>
  </si>
  <si>
    <t xml:space="preserve">Alimentador eléctrico desde centro de carga 16 circuitos (PQ) en casa de quimicos hasta centro de control de motores con 4 arrancadores (CQ) en casa de quimico; compuesto por 2 conductores THW No. 4 (fases), 1 conductor THW No.6 (neutro) y 1 conductor THW No.6 (tierra) en  tubería EMT ∅11/2 ", incluye conjunto de soportes y conectores     </t>
  </si>
  <si>
    <t xml:space="preserve">Alimentador eléctrico desde centro de control de motores con 4 arrancadores en casa de quimico hasta agitadores de sulfato en casa de quimico; compuesto por 2 conductores THW No.10 (fases) y 1 conductor THW No.12 (neutro), en  tuberías EMT y L.T ∅3/4", incluye conjunto de soportes y conectores     </t>
  </si>
  <si>
    <t xml:space="preserve">Alimentador eléctrico desde centro de control de motores con 4 arrancadores en casa de quimico hasta bombas dosificadoras en casa de quimico; compuesto por 2 conductores THW No.10 (fases) y 1 conductor THW No.12 (neutro), en  tuberías EMT y L.T ∅3/4", incluye conjunto de soportes y conectores     </t>
  </si>
  <si>
    <t xml:space="preserve">Alimentador eléctrico desde centro de carga 16 circuitos (PQ) en casa de quimicos hasta arrancador del diferencial de 1 ton en casa de quimicos; compuesto por 2 conductores THW No.8 (fases) y 1 conductor THW No.10 (neutro) en tuberías EMT y L..T.∅ 1", incluye conjunto de soportes y conectores     </t>
  </si>
  <si>
    <t xml:space="preserve">Alimentador eléctrico desde arrancador del diferencial en casa de quimicos hasta diferencial de 1 ton en casa de quimicos; compuesto por 1 conductor de goma No.10 a 3 hilos (fase, tierra).     </t>
  </si>
  <si>
    <t>VERJA EN BLOQUES DE 6" VIOLINADOS,  L=163.00 M</t>
  </si>
  <si>
    <t>Replanteo verja</t>
  </si>
  <si>
    <t>Excavación zapatas a mano</t>
  </si>
  <si>
    <t xml:space="preserve">Bote de material con camión d=5 km (incluye carguío y esparcimiento en botadero) </t>
  </si>
  <si>
    <r>
      <t>Zapata de muros (0.45 x 0.25) m  - 0.87 qq/m</t>
    </r>
    <r>
      <rPr>
        <vertAlign val="superscript"/>
        <sz val="10"/>
        <rFont val="Arial"/>
        <family val="2"/>
      </rPr>
      <t>3</t>
    </r>
    <r>
      <rPr>
        <sz val="10"/>
        <rFont val="Arial"/>
        <family val="2"/>
      </rPr>
      <t>, F᾽c=210 kg/cm²</t>
    </r>
  </si>
  <si>
    <r>
      <t>Zapata  de  columnas  (0.60 x 0.60 x 0.25) m - 2.08 qq/m</t>
    </r>
    <r>
      <rPr>
        <vertAlign val="superscript"/>
        <sz val="10"/>
        <rFont val="Arial"/>
        <family val="2"/>
      </rPr>
      <t>3</t>
    </r>
    <r>
      <rPr>
        <sz val="10"/>
        <rFont val="Arial"/>
        <family val="2"/>
      </rPr>
      <t xml:space="preserve"> F᾽c=210 kg/cm²</t>
    </r>
  </si>
  <si>
    <r>
      <t>Columnas de amarre (0.20 x 0.20) m - 4.36 qq/m</t>
    </r>
    <r>
      <rPr>
        <vertAlign val="superscript"/>
        <sz val="10"/>
        <rFont val="Arial"/>
        <family val="2"/>
      </rPr>
      <t>3</t>
    </r>
    <r>
      <rPr>
        <sz val="10"/>
        <rFont val="Arial"/>
        <family val="2"/>
      </rPr>
      <t>, F᾽c=210 kg/cm²</t>
    </r>
  </si>
  <si>
    <r>
      <t>Viga de amarre SNP (0.20 x 0.20) m - 2.45 qq/m</t>
    </r>
    <r>
      <rPr>
        <vertAlign val="superscript"/>
        <sz val="10"/>
        <rFont val="Arial"/>
        <family val="2"/>
      </rPr>
      <t>3</t>
    </r>
    <r>
      <rPr>
        <sz val="10"/>
        <rFont val="Arial"/>
        <family val="2"/>
      </rPr>
      <t>,  F᾽c=210 kg/cm²</t>
    </r>
  </si>
  <si>
    <r>
      <t>Viga apoyo del riel puerta corrediza L=8.40 m- 2.32 qq/m</t>
    </r>
    <r>
      <rPr>
        <vertAlign val="superscript"/>
        <sz val="10"/>
        <rFont val="Arial"/>
        <family val="2"/>
      </rPr>
      <t>3</t>
    </r>
    <r>
      <rPr>
        <sz val="10"/>
        <rFont val="Arial"/>
        <family val="2"/>
      </rPr>
      <t>, F᾽c=210 kg/cm</t>
    </r>
    <r>
      <rPr>
        <vertAlign val="superscript"/>
        <sz val="10"/>
        <rFont val="Arial"/>
        <family val="2"/>
      </rPr>
      <t>2</t>
    </r>
    <r>
      <rPr>
        <sz val="10"/>
        <rFont val="Arial"/>
        <family val="2"/>
      </rPr>
      <t xml:space="preserve"> </t>
    </r>
  </si>
  <si>
    <t>Block 6" Ø3/8"@0.60 m BNP</t>
  </si>
  <si>
    <t xml:space="preserve">Block 6" Ø3/8"@0.60 m SNP violinado </t>
  </si>
  <si>
    <t>Fraguache en vigas y columnas</t>
  </si>
  <si>
    <r>
      <rPr>
        <b/>
        <sz val="10"/>
        <rFont val="Arial"/>
        <family val="2"/>
      </rPr>
      <t xml:space="preserve">SUMINISTRO Y COLOCACIÓN </t>
    </r>
    <r>
      <rPr>
        <sz val="10"/>
        <rFont val="Arial"/>
        <family val="2"/>
      </rPr>
      <t>de junta expansiva (colocada cada 30mts en columna adicional según detalle) tira de Foam 1/2"</t>
    </r>
  </si>
  <si>
    <r>
      <rPr>
        <b/>
        <sz val="10"/>
        <rFont val="Arial"/>
        <family val="2"/>
      </rPr>
      <t xml:space="preserve">SUMINISTRO </t>
    </r>
    <r>
      <rPr>
        <sz val="10"/>
        <rFont val="Arial"/>
        <family val="2"/>
      </rPr>
      <t>y colocación de alambre galvanizado tipo trinchera (inc. estructura para soporte de alambre trinchera )</t>
    </r>
  </si>
  <si>
    <t>Puerta corrediza long=4.0 m (incluye angular del riel, rodamientos y demas accesorios de instalación), según diseño</t>
  </si>
  <si>
    <t>DEPÓSITO REGULADOR SUPERFICIALEN H.A., CUADRADO,  CAPACIDAD 350 M³</t>
  </si>
  <si>
    <t>Limpieza del área (corte y desbrose c/equipo)</t>
  </si>
  <si>
    <r>
      <t>M</t>
    </r>
    <r>
      <rPr>
        <vertAlign val="superscript"/>
        <sz val="10"/>
        <color theme="1"/>
        <rFont val="Arial"/>
        <family val="2"/>
      </rPr>
      <t>2</t>
    </r>
  </si>
  <si>
    <t xml:space="preserve">Replanteo y control topografico </t>
  </si>
  <si>
    <t xml:space="preserve">Excavación material no clasificado c/equipo </t>
  </si>
  <si>
    <t xml:space="preserve">Relleno compactación c/rodillo compactador en capas de 0.20m de material de excavación  </t>
  </si>
  <si>
    <t>Bote de material (capa vegetal) con camión, distancia 5km (incluye carguío y esparcimiento en botadero)</t>
  </si>
  <si>
    <t>HORMIGÓN ARMADO F'c=280 KG/CM² INDUSTRIAL EN:</t>
  </si>
  <si>
    <t>Zapata de muro - 1.51 qq/m³</t>
  </si>
  <si>
    <t>Zapata de Columna - 2.37 qq/m³</t>
  </si>
  <si>
    <t xml:space="preserve">Losa de fundacion, fondo de tanque, e=0.20 m - 3.06 qq/m³ </t>
  </si>
  <si>
    <t xml:space="preserve">Columna C1 0.40 x 0.40 m - 5.03 qq/m³ </t>
  </si>
  <si>
    <t xml:space="preserve">Columna C2 0.40 x 0.40 m - 4.06 qq/m³ </t>
  </si>
  <si>
    <t>Viga 0.30 x 0.50 m - 4.50 qq/m³</t>
  </si>
  <si>
    <t>Muro e=0.30 m - 2.51 qq/m³</t>
  </si>
  <si>
    <t>Muro en tapa e=0.15 m - 2.00 qq/m³</t>
  </si>
  <si>
    <t xml:space="preserve">Losa de techo del tanque, e=0.15 m - 1.22 qq/m³ </t>
  </si>
  <si>
    <t>Zabaleta H.S</t>
  </si>
  <si>
    <r>
      <t>Rampa de Escalera y escalones 0.15 m - 3.79 qq/m</t>
    </r>
    <r>
      <rPr>
        <vertAlign val="superscript"/>
        <sz val="10"/>
        <rFont val="Arial"/>
        <family val="2"/>
      </rPr>
      <t>3</t>
    </r>
  </si>
  <si>
    <r>
      <t>Hormigón de limpieza F'c=140 kg/cm</t>
    </r>
    <r>
      <rPr>
        <vertAlign val="superscript"/>
        <sz val="10"/>
        <color theme="1"/>
        <rFont val="Arial"/>
        <family val="2"/>
      </rPr>
      <t>2</t>
    </r>
    <r>
      <rPr>
        <sz val="10"/>
        <color theme="1"/>
        <rFont val="Arial"/>
        <family val="2"/>
      </rPr>
      <t>, e=0.05 m</t>
    </r>
  </si>
  <si>
    <t xml:space="preserve">Fraguache </t>
  </si>
  <si>
    <t>Pañete interior pulido (incluye columnas C1; C2 y vigas)</t>
  </si>
  <si>
    <t>Fino losa de fondo pulido</t>
  </si>
  <si>
    <t>Cantos general (internos y externos)</t>
  </si>
  <si>
    <t>Construcción de acera perimetral ancho= 0.80 M</t>
  </si>
  <si>
    <t>Pintura acrílica base blanca</t>
  </si>
  <si>
    <t>Pintura acrílica azul</t>
  </si>
  <si>
    <t>SUMINISTRO E INSTALACIÓN DE TUBERÍAS DE ENTRADA, SALIDA Y REBOSE</t>
  </si>
  <si>
    <t xml:space="preserve">Replanteo de tuberias </t>
  </si>
  <si>
    <t xml:space="preserve">Relleno compactación p/tuberia c/compactador mecánico en capas de 0.20m de material de excavación  </t>
  </si>
  <si>
    <t xml:space="preserve">Bote de material con camión D=5 km (incluye carguío y esparcimiento en botadero) </t>
  </si>
  <si>
    <t>Tubería Ø8" Acero SCH-400 c/protección protección anticorrosiva (Rebose 1)</t>
  </si>
  <si>
    <t>Tubería Ø8" Acero SCH-400 c/protección protección anticorrosiva (Salida)</t>
  </si>
  <si>
    <t>Tubería Ø8" Acero SCH-400 c/protección protección anticorrosiva (By-pass)</t>
  </si>
  <si>
    <t>Tubería Ø8" Acero SCH-400 c/protección protección anticorrosiva (Entrada)</t>
  </si>
  <si>
    <t>Tubería Ø8" Acero SCH-400 c/protección protección anticorrosiva (Desague)</t>
  </si>
  <si>
    <t>Tubería Ø8" Acero SCH-400 c/protección protección anticorrosiva (Redose II)</t>
  </si>
  <si>
    <t>Codo Ø8" x 90º Acero-soldado SCH-40 c/protección anticorrosivo</t>
  </si>
  <si>
    <t>Tee Ø8" x 8" Acero-soldado SCH-40 c/protección anticorrosivo</t>
  </si>
  <si>
    <t>Ventilación de techo en tuberia acero Ø8" SCH-40 (según diseño)</t>
  </si>
  <si>
    <t>Válvulas de Compuerta Ø8" 150 PSI</t>
  </si>
  <si>
    <t xml:space="preserve">Registro H.A. para valvulas de Compuerta, según diseño </t>
  </si>
  <si>
    <t>SUMINISTRO E INTALACIÓN DE:</t>
  </si>
  <si>
    <t>Escalera exterior H.N. tipo gato c/protección, h=2.00 m (ver detalle)</t>
  </si>
  <si>
    <t>Escalera interior acero inoxidable, tipo gato h=3.30 m (ver detalle)</t>
  </si>
  <si>
    <t>Tapa registro acceso en techo tanque (0.80 X 0.80)</t>
  </si>
  <si>
    <t>ALQUILER, ARMADO Y DESARME ANDAMIOS</t>
  </si>
  <si>
    <t>Andamiaje interior para base de encofrado (incluye alquiler de andamios, puntales telescópicos, plataforma de plywood de 3/4" piezas, instalación y desintalación) (2 meses de alquiler)</t>
  </si>
  <si>
    <t>Andamios exterior para uso general</t>
  </si>
  <si>
    <t>Armado y desarme andamios.</t>
  </si>
  <si>
    <t>ENCACHE DE PIEDRA e=0.20 M</t>
  </si>
  <si>
    <t>DESAGÜE GENERAL DEL DEPÓSITO</t>
  </si>
  <si>
    <t>10.2.3</t>
  </si>
  <si>
    <t>10.2.4</t>
  </si>
  <si>
    <t>SUMINISTRO DE TUBERÍA:</t>
  </si>
  <si>
    <t>De Ø8" Acero SCH-40</t>
  </si>
  <si>
    <t>10.4.1</t>
  </si>
  <si>
    <t>SUMINISTRO Y COLOCACION DE PIEZAS ESPECIALES ACERO C/PROTECCION ANTICORROSIVO</t>
  </si>
  <si>
    <t>Codo 8 X 90º Acero SCH-40</t>
  </si>
  <si>
    <t xml:space="preserve">LOGO DE INAPA </t>
  </si>
  <si>
    <t>C-1</t>
  </si>
  <si>
    <t>C-2</t>
  </si>
  <si>
    <t>C-3</t>
  </si>
  <si>
    <t>SUB-TOTAL C-3</t>
  </si>
  <si>
    <t>C-4</t>
  </si>
  <si>
    <t>SUB-TOTAL C-4</t>
  </si>
  <si>
    <t>C-5</t>
  </si>
  <si>
    <t>SUB-TOTAL C-5</t>
  </si>
  <si>
    <t>C-6</t>
  </si>
  <si>
    <t>SUB-TOTAL C-6</t>
  </si>
  <si>
    <t>C-7</t>
  </si>
  <si>
    <t>SUB-TOTAL C-7</t>
  </si>
  <si>
    <t>C-8</t>
  </si>
  <si>
    <t>SUB-TOTAL C-8</t>
  </si>
  <si>
    <t>C-9</t>
  </si>
  <si>
    <t>SUB-TOTAL C-9</t>
  </si>
  <si>
    <t>C-10</t>
  </si>
  <si>
    <t>SUB TOTAL C-10</t>
  </si>
  <si>
    <t>C-11</t>
  </si>
  <si>
    <t>SUB-TOTAL C-11</t>
  </si>
  <si>
    <t>C-12</t>
  </si>
  <si>
    <t>SUB-TOTAL C-12</t>
  </si>
  <si>
    <t>SUB-TOTAL FASE C</t>
  </si>
  <si>
    <t>SUB-TOTAL FASE D</t>
  </si>
  <si>
    <r>
      <rPr>
        <b/>
        <sz val="10"/>
        <rFont val="Arial"/>
        <family val="2"/>
      </rPr>
      <t>PUESTA EN MARCHA</t>
    </r>
    <r>
      <rPr>
        <sz val="10"/>
        <rFont val="Arial"/>
        <family val="2"/>
      </rPr>
      <t xml:space="preserve"> y Operación de la Planta (incluye el costo del personal para la puesta en marcha y la elaboración del Manual de Operación de la Planta)  </t>
    </r>
  </si>
  <si>
    <t>LIMPIEZA CONTINUA Y FINAL</t>
  </si>
  <si>
    <t>Completivo de Transporte Material Filtrante distancia aproximada 205 km</t>
  </si>
  <si>
    <t>SUB-TOTAL C-1</t>
  </si>
  <si>
    <t>SUB-TOTAL C-2</t>
  </si>
  <si>
    <r>
      <rPr>
        <b/>
        <sz val="10"/>
        <rFont val="Arial"/>
        <family val="2"/>
      </rPr>
      <t>CAMPAMENTO</t>
    </r>
    <r>
      <rPr>
        <sz val="10"/>
        <rFont val="Arial"/>
        <family val="2"/>
      </rPr>
      <t xml:space="preserve"> (incluye alquiler de solar o casa  y caseta para materiales) (Planta potabilizadora y Depósito)</t>
    </r>
  </si>
  <si>
    <r>
      <rPr>
        <b/>
        <sz val="10"/>
        <rFont val="Arial"/>
        <family val="2"/>
      </rPr>
      <t>CAMPAMENTO</t>
    </r>
    <r>
      <rPr>
        <sz val="10"/>
        <rFont val="Arial"/>
        <family val="2"/>
      </rPr>
      <t xml:space="preserve"> (incluye alquiler de solar o casa  y caseta para materiales) (Obra de toma y Línea de aducción)</t>
    </r>
  </si>
  <si>
    <r>
      <t xml:space="preserve">Zona : </t>
    </r>
    <r>
      <rPr>
        <b/>
        <sz val="10"/>
        <rFont val="Arial"/>
        <family val="2"/>
      </rPr>
      <t>II</t>
    </r>
  </si>
  <si>
    <r>
      <t xml:space="preserve">SNIP: </t>
    </r>
    <r>
      <rPr>
        <b/>
        <sz val="10"/>
        <rFont val="Arial"/>
        <family val="2"/>
      </rPr>
      <t>14765</t>
    </r>
  </si>
  <si>
    <t>AMPLIACIÓN ACUEDUCTO MÚLTIPLE AMIAMA GÓMEZ  - LAS YAYAS, OBRA DE TOMA, LINEA DE ADUCCIÓN, PLANTA POTABILIZADORA DE FILTRACIÓN RÁPIDA DE 40 LPS Y DEPÓSITO REGULADOR DE 350M3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</si>
</sst>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7" formatCode="#,##0.00\ &quot;€&quot;;\-#,##0.00\ &quot;€&quot;"/>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0_);\(&quot;$&quot;#,##0\)"/>
    <numFmt numFmtId="165" formatCode="&quot;$&quot;#,##0.00_);\(&quot;$&quot;#,##0.00\)"/>
    <numFmt numFmtId="166" formatCode="&quot;$&quot;#,##0.00_);[Red]\(&quot;$&quot;#,##0.00\)"/>
    <numFmt numFmtId="167" formatCode="_(* #,##0_);_(* \(#,##0\);_(* &quot;-&quot;_);_(@_)"/>
    <numFmt numFmtId="168" formatCode="_(&quot;$&quot;* #,##0.00_);_(&quot;$&quot;* \(#,##0.00\);_(&quot;$&quot;* &quot;-&quot;??_);_(@_)"/>
    <numFmt numFmtId="169" formatCode="_(* #,##0.00_);_(* \(#,##0.00\);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 numFmtId="237" formatCode="[$RD$-1C0A]#,##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vertAlign val="superscript"/>
      <sz val="10"/>
      <name val="Arial"/>
      <family val="2"/>
    </font>
    <font>
      <sz val="10"/>
      <color theme="9" tint="-0.499984740745262"/>
      <name val="Arial"/>
      <family val="2"/>
    </font>
    <font>
      <b/>
      <sz val="10"/>
      <color theme="9" tint="-0.499984740745262"/>
      <name val="Arial"/>
      <family val="2"/>
    </font>
    <font>
      <i/>
      <sz val="10"/>
      <color theme="1"/>
      <name val="Arial"/>
      <family val="2"/>
    </font>
    <font>
      <b/>
      <vertAlign val="superscript"/>
      <sz val="10"/>
      <color theme="1"/>
      <name val="Arial"/>
      <family val="2"/>
    </font>
    <font>
      <vertAlign val="superscript"/>
      <sz val="10"/>
      <color theme="1"/>
      <name val="Arial"/>
      <family val="2"/>
    </font>
  </fonts>
  <fills count="88">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
      <left style="thin">
        <color theme="0" tint="-0.34998626667073579"/>
      </left>
      <right style="thin">
        <color theme="0" tint="-0.34998626667073579"/>
      </right>
      <top/>
      <bottom/>
      <diagonal/>
    </border>
  </borders>
  <cellStyleXfs count="2033">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169" fontId="80" fillId="0" borderId="0" applyFont="0" applyFill="0" applyBorder="0" applyAlignment="0" applyProtection="0"/>
    <xf numFmtId="219" fontId="8" fillId="0" borderId="0" applyFont="0" applyFill="0" applyBorder="0" applyAlignment="0" applyProtection="0"/>
    <xf numFmtId="169"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42" fontId="8"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168" fontId="8" fillId="0" borderId="0" applyFont="0" applyFill="0" applyAlignment="0" applyProtection="0"/>
    <xf numFmtId="216" fontId="8" fillId="0" borderId="0" applyFont="0" applyFill="0" applyBorder="0" applyAlignment="0" applyProtection="0"/>
    <xf numFmtId="43" fontId="8" fillId="0" borderId="0" applyFont="0" applyFill="0" applyBorder="0" applyAlignment="0" applyProtection="0"/>
    <xf numFmtId="7"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169" fontId="8" fillId="0" borderId="0" applyFont="0" applyFill="0" applyBorder="0" applyAlignment="0" applyProtection="0"/>
    <xf numFmtId="167" fontId="29"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0" fontId="43" fillId="0" borderId="0" applyFont="0" applyFill="0" applyBorder="0" applyAlignment="0" applyProtection="0"/>
    <xf numFmtId="43" fontId="8" fillId="0" borderId="0" applyFont="0" applyFill="0" applyBorder="0" applyAlignment="0" applyProtection="0"/>
    <xf numFmtId="169" fontId="124" fillId="0" borderId="0" applyFont="0" applyFill="0" applyBorder="0" applyAlignment="0" applyProtection="0"/>
    <xf numFmtId="169" fontId="8" fillId="0" borderId="0" applyFont="0" applyFill="0" applyBorder="0" applyAlignment="0" applyProtection="0"/>
    <xf numFmtId="168"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69" fontId="2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20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24" fillId="0" borderId="0" applyFont="0" applyFill="0" applyBorder="0" applyAlignment="0" applyProtection="0"/>
    <xf numFmtId="169" fontId="125"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169" fontId="125" fillId="0" borderId="0" applyFont="0" applyFill="0" applyBorder="0" applyAlignment="0" applyProtection="0"/>
    <xf numFmtId="41" fontId="8" fillId="0" borderId="0" applyFont="0" applyFill="0" applyBorder="0" applyAlignment="0" applyProtection="0"/>
    <xf numFmtId="195" fontId="8" fillId="0" borderId="0" applyFont="0" applyFill="0" applyBorder="0" applyAlignment="0" applyProtection="0"/>
    <xf numFmtId="41"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43" fontId="8" fillId="0" borderId="0" applyFont="0" applyFill="0" applyBorder="0" applyAlignment="0" applyProtection="0"/>
    <xf numFmtId="169"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125"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125" fillId="0" borderId="0" applyFont="0" applyFill="0" applyBorder="0" applyAlignment="0" applyProtection="0"/>
    <xf numFmtId="169" fontId="127"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9"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169"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7"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9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169"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169"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4" fontId="4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68"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168"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168"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74" fillId="0" borderId="0" applyFont="0" applyFill="0" applyBorder="0" applyAlignment="0" applyProtection="0"/>
    <xf numFmtId="37" fontId="8" fillId="0" borderId="0" applyFont="0" applyFill="0" applyBorder="0" applyAlignment="0" applyProtection="0"/>
    <xf numFmtId="44"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169" fontId="6" fillId="0" borderId="0" applyFont="0" applyFill="0" applyBorder="0" applyAlignment="0" applyProtection="0"/>
    <xf numFmtId="169"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169" fontId="8" fillId="0" borderId="0" applyFont="0" applyFill="0" applyBorder="0" applyAlignment="0" applyProtection="0"/>
    <xf numFmtId="0" fontId="8" fillId="0" borderId="0"/>
    <xf numFmtId="43"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169" fontId="35"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169" fontId="3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12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43" fontId="8" fillId="0" borderId="0">
      <alignment vertical="top"/>
      <protection locked="0"/>
    </xf>
    <xf numFmtId="0" fontId="8" fillId="0" borderId="0">
      <protection locked="0"/>
    </xf>
    <xf numFmtId="0" fontId="8" fillId="0" borderId="0">
      <protection locked="0"/>
    </xf>
    <xf numFmtId="168" fontId="8" fillId="0" borderId="0">
      <alignment vertical="top"/>
      <protection locked="0"/>
    </xf>
    <xf numFmtId="0" fontId="74" fillId="0" borderId="0">
      <protection locked="0"/>
    </xf>
    <xf numFmtId="169" fontId="8" fillId="0" borderId="0">
      <alignment vertical="top"/>
      <protection locked="0"/>
    </xf>
    <xf numFmtId="169"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16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5185">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169"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169"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169"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169"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169"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169"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169" fontId="8" fillId="50" borderId="25" xfId="1306" applyNumberFormat="1" applyFill="1" applyBorder="1"/>
    <xf numFmtId="9" fontId="8" fillId="0" borderId="24" xfId="1334" applyFont="1" applyFill="1" applyBorder="1" applyAlignment="1">
      <alignment horizontal="center"/>
    </xf>
    <xf numFmtId="169"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169" fontId="8" fillId="50" borderId="33" xfId="1306" applyNumberFormat="1" applyFill="1" applyBorder="1"/>
    <xf numFmtId="9" fontId="8" fillId="50" borderId="34" xfId="1334" applyFont="1" applyFill="1" applyBorder="1"/>
    <xf numFmtId="169"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169"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169"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169" fontId="8" fillId="48" borderId="0" xfId="915" applyFont="1" applyFill="1" applyBorder="1" applyAlignment="1">
      <alignment horizontal="centerContinuous"/>
    </xf>
    <xf numFmtId="169"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169"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169" fontId="8" fillId="48" borderId="40" xfId="915" applyFont="1" applyFill="1" applyBorder="1" applyAlignment="1">
      <alignment horizontal="center"/>
    </xf>
    <xf numFmtId="169" fontId="8" fillId="49" borderId="40" xfId="915" applyFont="1" applyFill="1" applyBorder="1"/>
    <xf numFmtId="169"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169" fontId="8" fillId="48" borderId="24" xfId="915" applyFont="1" applyFill="1" applyBorder="1" applyAlignment="1">
      <alignment horizontal="center"/>
    </xf>
    <xf numFmtId="169" fontId="8" fillId="48" borderId="24" xfId="915" applyFont="1" applyFill="1" applyBorder="1"/>
    <xf numFmtId="169"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169"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169"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169" fontId="9" fillId="48" borderId="46" xfId="915" applyFont="1" applyFill="1" applyBorder="1" applyAlignment="1">
      <alignment horizontal="right"/>
    </xf>
    <xf numFmtId="169" fontId="9" fillId="48" borderId="0" xfId="915" applyFont="1" applyFill="1" applyBorder="1" applyAlignment="1">
      <alignment horizontal="right"/>
    </xf>
    <xf numFmtId="0" fontId="9" fillId="48" borderId="0" xfId="0" applyFont="1" applyFill="1" applyAlignment="1">
      <alignment horizontal="left"/>
    </xf>
    <xf numFmtId="169" fontId="8" fillId="48" borderId="40" xfId="915" applyFont="1" applyFill="1" applyBorder="1" applyAlignment="1">
      <alignment horizontal="centerContinuous"/>
    </xf>
    <xf numFmtId="169" fontId="8" fillId="48" borderId="40" xfId="915" applyFont="1" applyFill="1" applyBorder="1"/>
    <xf numFmtId="169"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169" fontId="9" fillId="48" borderId="0" xfId="915" applyFont="1" applyFill="1" applyAlignment="1">
      <alignment horizontal="right"/>
    </xf>
    <xf numFmtId="169" fontId="9" fillId="48" borderId="0" xfId="915" applyFont="1" applyFill="1" applyAlignment="1">
      <alignment horizontal="left"/>
    </xf>
    <xf numFmtId="169"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169" fontId="28" fillId="48" borderId="0" xfId="915" applyFont="1" applyFill="1" applyAlignment="1">
      <alignment horizontal="centerContinuous"/>
    </xf>
    <xf numFmtId="169" fontId="8" fillId="48" borderId="24" xfId="915" quotePrefix="1" applyFont="1" applyFill="1" applyBorder="1" applyAlignment="1">
      <alignment horizontal="centerContinuous"/>
    </xf>
    <xf numFmtId="169"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169" fontId="8" fillId="48" borderId="40" xfId="915" applyFont="1" applyFill="1" applyBorder="1" applyAlignment="1">
      <alignment horizontal="right"/>
    </xf>
    <xf numFmtId="169" fontId="8" fillId="48" borderId="24" xfId="915" applyFont="1" applyFill="1" applyBorder="1" applyAlignment="1">
      <alignment horizontal="right"/>
    </xf>
    <xf numFmtId="169" fontId="8" fillId="48" borderId="45" xfId="915" applyFont="1" applyFill="1" applyBorder="1" applyAlignment="1">
      <alignment horizontal="centerContinuous"/>
    </xf>
    <xf numFmtId="169"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169"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169"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169" fontId="9" fillId="52" borderId="0" xfId="920" applyFont="1" applyFill="1" applyBorder="1" applyAlignment="1">
      <alignment horizontal="center"/>
    </xf>
    <xf numFmtId="0" fontId="9" fillId="52" borderId="20" xfId="1300" applyFont="1" applyFill="1" applyBorder="1" applyAlignment="1">
      <alignment horizontal="center"/>
    </xf>
    <xf numFmtId="169" fontId="9" fillId="52" borderId="20" xfId="920" applyFont="1" applyFill="1" applyBorder="1" applyAlignment="1">
      <alignment horizontal="center"/>
    </xf>
    <xf numFmtId="0" fontId="8" fillId="52" borderId="19" xfId="0" applyFont="1" applyFill="1" applyBorder="1"/>
    <xf numFmtId="169" fontId="8" fillId="52" borderId="19" xfId="920" applyFont="1" applyFill="1" applyBorder="1"/>
    <xf numFmtId="169" fontId="8" fillId="52" borderId="19" xfId="920" applyFont="1" applyFill="1" applyBorder="1" applyAlignment="1">
      <alignment horizontal="center"/>
    </xf>
    <xf numFmtId="0" fontId="8" fillId="52" borderId="25" xfId="1288" applyFont="1" applyFill="1" applyBorder="1" applyAlignment="1">
      <alignment horizontal="right"/>
    </xf>
    <xf numFmtId="169" fontId="8" fillId="52" borderId="25" xfId="920" applyFont="1" applyFill="1" applyBorder="1"/>
    <xf numFmtId="169" fontId="8" fillId="52" borderId="25" xfId="920" applyFont="1" applyFill="1" applyBorder="1" applyAlignment="1" applyProtection="1">
      <alignment horizontal="center"/>
    </xf>
    <xf numFmtId="169"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169"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169" fontId="8" fillId="52" borderId="19" xfId="914" applyFont="1" applyFill="1" applyBorder="1" applyAlignment="1">
      <alignment horizontal="right"/>
    </xf>
    <xf numFmtId="169"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169" fontId="9" fillId="52" borderId="19" xfId="914" applyFont="1" applyFill="1" applyBorder="1" applyAlignment="1">
      <alignment horizontal="right"/>
    </xf>
    <xf numFmtId="169" fontId="9" fillId="52" borderId="61" xfId="914" applyFont="1" applyFill="1" applyBorder="1" applyAlignment="1"/>
    <xf numFmtId="0" fontId="8" fillId="52" borderId="62" xfId="1299" applyFont="1" applyFill="1" applyBorder="1"/>
    <xf numFmtId="169" fontId="8" fillId="52" borderId="63" xfId="914" applyFont="1" applyFill="1" applyBorder="1"/>
    <xf numFmtId="169" fontId="8" fillId="52" borderId="63" xfId="914" applyFont="1" applyFill="1" applyBorder="1" applyAlignment="1"/>
    <xf numFmtId="169" fontId="8" fillId="52" borderId="64" xfId="914" applyFont="1" applyFill="1" applyBorder="1"/>
    <xf numFmtId="0" fontId="8" fillId="52" borderId="0" xfId="1299" applyFont="1" applyFill="1" applyBorder="1"/>
    <xf numFmtId="169" fontId="8" fillId="52" borderId="0" xfId="914" applyFont="1" applyFill="1" applyBorder="1"/>
    <xf numFmtId="169"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43" fontId="13" fillId="48" borderId="0" xfId="923" applyNumberFormat="1" applyFont="1" applyFill="1" applyBorder="1"/>
    <xf numFmtId="43" fontId="13" fillId="48" borderId="0" xfId="461" applyNumberFormat="1" applyFont="1" applyFill="1" applyBorder="1" applyAlignment="1">
      <alignment horizontal="center"/>
    </xf>
    <xf numFmtId="0" fontId="13" fillId="48" borderId="39" xfId="1293" applyFont="1" applyFill="1" applyBorder="1" applyAlignment="1">
      <alignment horizontal="left"/>
    </xf>
    <xf numFmtId="43" fontId="13" fillId="48" borderId="40" xfId="923" applyNumberFormat="1" applyFont="1" applyFill="1" applyBorder="1"/>
    <xf numFmtId="43" fontId="13" fillId="48" borderId="40" xfId="461" applyNumberFormat="1" applyFont="1" applyFill="1" applyBorder="1" applyAlignment="1">
      <alignment horizontal="center"/>
    </xf>
    <xf numFmtId="43"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43" fontId="13" fillId="48" borderId="24" xfId="923" applyNumberFormat="1" applyFont="1" applyFill="1" applyBorder="1"/>
    <xf numFmtId="43" fontId="13" fillId="48" borderId="24" xfId="461" applyNumberFormat="1" applyFont="1" applyFill="1" applyBorder="1" applyAlignment="1">
      <alignment horizontal="center"/>
    </xf>
    <xf numFmtId="43" fontId="13" fillId="48" borderId="66" xfId="461" applyNumberFormat="1" applyFont="1" applyFill="1" applyBorder="1" applyAlignment="1">
      <alignment horizontal="center"/>
    </xf>
    <xf numFmtId="43"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169" fontId="9" fillId="48" borderId="0" xfId="1047" applyNumberFormat="1" applyFont="1" applyFill="1"/>
    <xf numFmtId="0" fontId="8" fillId="48" borderId="19" xfId="0" applyFont="1" applyFill="1" applyBorder="1" applyAlignment="1">
      <alignment horizontal="left"/>
    </xf>
    <xf numFmtId="43" fontId="13" fillId="48" borderId="0" xfId="923" applyNumberFormat="1" applyFont="1" applyFill="1" applyBorder="1" applyAlignment="1"/>
    <xf numFmtId="0" fontId="13" fillId="48" borderId="48" xfId="1293" applyFont="1" applyFill="1" applyBorder="1" applyAlignment="1">
      <alignment horizontal="left"/>
    </xf>
    <xf numFmtId="43" fontId="13" fillId="48" borderId="25" xfId="923" applyNumberFormat="1" applyFont="1" applyFill="1" applyBorder="1"/>
    <xf numFmtId="43" fontId="13" fillId="48" borderId="25" xfId="461" applyNumberFormat="1" applyFont="1" applyFill="1" applyBorder="1" applyAlignment="1">
      <alignment horizontal="center"/>
    </xf>
    <xf numFmtId="43"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43" fontId="13" fillId="48" borderId="20" xfId="923" applyNumberFormat="1" applyFont="1" applyFill="1" applyBorder="1"/>
    <xf numFmtId="43" fontId="13" fillId="48" borderId="68" xfId="461" applyNumberFormat="1" applyFont="1" applyFill="1" applyBorder="1" applyAlignment="1">
      <alignment horizontal="center"/>
    </xf>
    <xf numFmtId="43"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43" fontId="35" fillId="48" borderId="45" xfId="923" applyNumberFormat="1" applyFont="1" applyFill="1" applyBorder="1"/>
    <xf numFmtId="43" fontId="36" fillId="48" borderId="70" xfId="461" applyNumberFormat="1" applyFont="1" applyFill="1" applyBorder="1" applyAlignment="1">
      <alignment horizontal="right"/>
    </xf>
    <xf numFmtId="43" fontId="36" fillId="48" borderId="71" xfId="461" applyNumberFormat="1" applyFont="1" applyFill="1" applyBorder="1" applyAlignment="1">
      <alignment horizontal="right"/>
    </xf>
    <xf numFmtId="43" fontId="36" fillId="48" borderId="46" xfId="923" applyNumberFormat="1" applyFont="1" applyFill="1" applyBorder="1"/>
    <xf numFmtId="43" fontId="35" fillId="48" borderId="0" xfId="923" applyNumberFormat="1" applyFont="1" applyFill="1" applyBorder="1"/>
    <xf numFmtId="43" fontId="35" fillId="48" borderId="0" xfId="461" applyNumberFormat="1" applyFont="1" applyFill="1" applyBorder="1" applyAlignment="1">
      <alignment horizontal="center"/>
    </xf>
    <xf numFmtId="169"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165" fontId="29" fillId="48" borderId="24" xfId="1299" applyNumberFormat="1" applyFont="1" applyFill="1" applyBorder="1" applyProtection="1"/>
    <xf numFmtId="165" fontId="29" fillId="48" borderId="43" xfId="1286" applyNumberFormat="1" applyFont="1" applyFill="1" applyBorder="1" applyAlignment="1" applyProtection="1">
      <alignment horizontal="center"/>
    </xf>
    <xf numFmtId="165"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165"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165"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169"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169"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169" fontId="9" fillId="50" borderId="0" xfId="920" applyFont="1" applyFill="1" applyBorder="1" applyAlignment="1">
      <alignment horizontal="center"/>
    </xf>
    <xf numFmtId="0" fontId="9" fillId="50" borderId="20" xfId="1300" applyFont="1" applyFill="1" applyBorder="1" applyAlignment="1">
      <alignment horizontal="center"/>
    </xf>
    <xf numFmtId="169" fontId="9" fillId="50" borderId="20" xfId="920" applyFont="1" applyFill="1" applyBorder="1" applyAlignment="1">
      <alignment horizontal="center"/>
    </xf>
    <xf numFmtId="0" fontId="8" fillId="50" borderId="19" xfId="0" applyFont="1" applyFill="1" applyBorder="1"/>
    <xf numFmtId="169" fontId="8" fillId="50" borderId="19" xfId="920" applyFont="1" applyFill="1" applyBorder="1"/>
    <xf numFmtId="169" fontId="8" fillId="50" borderId="19" xfId="920" applyFont="1" applyFill="1" applyBorder="1" applyAlignment="1">
      <alignment horizontal="center"/>
    </xf>
    <xf numFmtId="0" fontId="8" fillId="50" borderId="25" xfId="1288" applyFont="1" applyFill="1" applyBorder="1" applyAlignment="1">
      <alignment horizontal="right"/>
    </xf>
    <xf numFmtId="169" fontId="8" fillId="50" borderId="25" xfId="920" applyFont="1" applyFill="1" applyBorder="1"/>
    <xf numFmtId="169" fontId="8" fillId="50" borderId="25" xfId="920" applyFont="1" applyFill="1" applyBorder="1" applyAlignment="1" applyProtection="1">
      <alignment horizontal="center"/>
    </xf>
    <xf numFmtId="169" fontId="9" fillId="50" borderId="25" xfId="920" applyFont="1" applyFill="1" applyBorder="1" applyAlignment="1">
      <alignment horizontal="right"/>
    </xf>
    <xf numFmtId="43" fontId="13" fillId="50" borderId="24" xfId="923" applyNumberFormat="1" applyFont="1" applyFill="1" applyBorder="1"/>
    <xf numFmtId="43" fontId="13" fillId="50" borderId="24" xfId="461" applyNumberFormat="1" applyFont="1" applyFill="1" applyBorder="1" applyAlignment="1">
      <alignment horizontal="center"/>
    </xf>
    <xf numFmtId="169"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43" fontId="14" fillId="50" borderId="24" xfId="461" applyNumberFormat="1" applyFont="1" applyFill="1" applyBorder="1" applyAlignment="1"/>
    <xf numFmtId="43" fontId="14" fillId="50" borderId="24" xfId="923" applyNumberFormat="1" applyFont="1" applyFill="1" applyBorder="1"/>
    <xf numFmtId="43"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43" fontId="14" fillId="50" borderId="24" xfId="923" quotePrefix="1" applyNumberFormat="1" applyFont="1" applyFill="1" applyBorder="1" applyAlignment="1">
      <alignment horizontal="left"/>
    </xf>
    <xf numFmtId="43" fontId="14" fillId="50" borderId="24" xfId="923" applyNumberFormat="1" applyFont="1" applyFill="1" applyBorder="1" applyAlignment="1">
      <alignment horizontal="right"/>
    </xf>
    <xf numFmtId="39" fontId="13" fillId="50" borderId="24" xfId="1301" applyFont="1" applyFill="1" applyBorder="1"/>
    <xf numFmtId="43"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169" fontId="9" fillId="50" borderId="24" xfId="1047" applyNumberFormat="1" applyFont="1" applyFill="1" applyBorder="1"/>
    <xf numFmtId="0" fontId="8" fillId="50" borderId="0" xfId="1299" applyFont="1" applyFill="1" applyBorder="1"/>
    <xf numFmtId="169" fontId="8" fillId="50" borderId="0" xfId="914" applyFont="1" applyFill="1" applyBorder="1"/>
    <xf numFmtId="169"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169"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169"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169" fontId="9" fillId="50" borderId="24" xfId="914" applyFont="1" applyFill="1" applyBorder="1" applyAlignment="1">
      <alignment horizontal="right"/>
    </xf>
    <xf numFmtId="169" fontId="9" fillId="50" borderId="24" xfId="914" applyFont="1" applyFill="1" applyBorder="1" applyAlignment="1"/>
    <xf numFmtId="0" fontId="8" fillId="50" borderId="24" xfId="1299" applyFont="1" applyFill="1" applyBorder="1"/>
    <xf numFmtId="169" fontId="8" fillId="50" borderId="24" xfId="914" applyFont="1" applyFill="1" applyBorder="1"/>
    <xf numFmtId="169" fontId="8" fillId="50" borderId="24" xfId="914" applyFont="1" applyFill="1" applyBorder="1" applyAlignment="1"/>
    <xf numFmtId="170" fontId="9" fillId="50" borderId="24" xfId="1051" applyNumberFormat="1" applyFont="1" applyFill="1" applyBorder="1" applyAlignment="1">
      <alignment horizontal="right"/>
    </xf>
    <xf numFmtId="43" fontId="85" fillId="50" borderId="24" xfId="885" applyFont="1" applyFill="1" applyBorder="1" applyAlignment="1">
      <alignment horizontal="left" vertical="center"/>
    </xf>
    <xf numFmtId="0" fontId="0" fillId="50" borderId="24" xfId="0" applyFill="1" applyBorder="1"/>
    <xf numFmtId="43"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169"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169"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169"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169"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169"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169"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43"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169"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169" fontId="8" fillId="56" borderId="40" xfId="915" applyFont="1" applyFill="1" applyBorder="1" applyAlignment="1">
      <alignment horizontal="centerContinuous"/>
    </xf>
    <xf numFmtId="169" fontId="8" fillId="56" borderId="40" xfId="915" applyFont="1" applyFill="1" applyBorder="1"/>
    <xf numFmtId="169"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169" fontId="8" fillId="56" borderId="24" xfId="915" applyFont="1" applyFill="1" applyBorder="1" applyAlignment="1">
      <alignment horizontal="centerContinuous"/>
    </xf>
    <xf numFmtId="169" fontId="8" fillId="56" borderId="24" xfId="915" applyFont="1" applyFill="1" applyBorder="1"/>
    <xf numFmtId="169"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169"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43"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43"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43"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43"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43"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43"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43"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43" fontId="8" fillId="57" borderId="19" xfId="805" applyFont="1" applyFill="1" applyBorder="1" applyAlignment="1">
      <alignment horizontal="center"/>
    </xf>
    <xf numFmtId="4" fontId="8" fillId="57" borderId="19" xfId="0" applyNumberFormat="1" applyFont="1" applyFill="1" applyBorder="1" applyAlignment="1">
      <alignment horizontal="center"/>
    </xf>
    <xf numFmtId="43"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43"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43"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43"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43"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169"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169"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43" fontId="10" fillId="48" borderId="24" xfId="462" applyFont="1" applyFill="1" applyBorder="1" applyAlignment="1">
      <alignment horizontal="centerContinuous"/>
    </xf>
    <xf numFmtId="4" fontId="50" fillId="48" borderId="24" xfId="924" applyNumberFormat="1" applyFont="1" applyFill="1" applyBorder="1"/>
    <xf numFmtId="43"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43"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43"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43" fontId="10" fillId="48" borderId="0" xfId="924" applyNumberFormat="1" applyFont="1" applyFill="1" applyBorder="1" applyAlignment="1">
      <alignment horizontal="right" vertical="center"/>
    </xf>
    <xf numFmtId="43" fontId="44" fillId="48" borderId="0" xfId="924" applyNumberFormat="1" applyFont="1" applyFill="1" applyBorder="1" applyAlignment="1" applyProtection="1">
      <alignment horizontal="right" vertical="center"/>
    </xf>
    <xf numFmtId="43" fontId="44" fillId="48" borderId="0" xfId="924" applyNumberFormat="1" applyFont="1" applyFill="1" applyBorder="1"/>
    <xf numFmtId="169"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43"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169"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43"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169" fontId="9" fillId="0" borderId="0" xfId="699" applyFont="1" applyFill="1" applyAlignment="1">
      <alignment wrapText="1"/>
    </xf>
    <xf numFmtId="169"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169"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169"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169"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169"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43"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43"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43" fontId="8" fillId="0" borderId="63" xfId="462" applyFont="1" applyFill="1" applyBorder="1"/>
    <xf numFmtId="39" fontId="9" fillId="0" borderId="40" xfId="1293" applyNumberFormat="1" applyFont="1" applyFill="1" applyBorder="1" applyAlignment="1">
      <alignment horizontal="right"/>
    </xf>
    <xf numFmtId="43"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43"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43"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43"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43"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43" fontId="10" fillId="48" borderId="25" xfId="462" applyFont="1" applyFill="1" applyBorder="1"/>
    <xf numFmtId="43"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43"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43" fontId="10" fillId="0" borderId="24" xfId="462" applyFont="1" applyFill="1" applyBorder="1"/>
    <xf numFmtId="39" fontId="10" fillId="0" borderId="24" xfId="1295" applyNumberFormat="1" applyFont="1" applyFill="1" applyBorder="1"/>
    <xf numFmtId="43"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43"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43"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169"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169"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43"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168"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169"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43"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43"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43"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43"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43" fontId="13" fillId="0" borderId="0" xfId="924" applyFont="1" applyFill="1" applyBorder="1"/>
    <xf numFmtId="43"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43"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43"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43" fontId="14" fillId="0" borderId="45" xfId="924" quotePrefix="1" applyFont="1" applyFill="1" applyBorder="1" applyAlignment="1">
      <alignment horizontal="right"/>
    </xf>
    <xf numFmtId="43"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43" fontId="13" fillId="0" borderId="45" xfId="924" applyFont="1" applyFill="1" applyBorder="1"/>
    <xf numFmtId="43"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43" fontId="13" fillId="0" borderId="24" xfId="924" applyFont="1" applyFill="1" applyBorder="1"/>
    <xf numFmtId="0" fontId="13" fillId="0" borderId="24" xfId="1293" applyFont="1" applyFill="1" applyBorder="1" applyAlignment="1">
      <alignment horizontal="left"/>
    </xf>
    <xf numFmtId="43" fontId="14" fillId="0" borderId="24" xfId="924" applyFont="1" applyFill="1" applyBorder="1" applyAlignment="1">
      <alignment horizontal="right"/>
    </xf>
    <xf numFmtId="43" fontId="13" fillId="0" borderId="24" xfId="924" quotePrefix="1" applyFont="1" applyFill="1" applyBorder="1" applyAlignment="1">
      <alignment horizontal="left"/>
    </xf>
    <xf numFmtId="43" fontId="9" fillId="0" borderId="45" xfId="924" applyFont="1" applyFill="1" applyBorder="1" applyAlignment="1">
      <alignment horizontal="right"/>
    </xf>
    <xf numFmtId="0" fontId="13" fillId="0" borderId="45" xfId="1293" applyFont="1" applyFill="1" applyBorder="1"/>
    <xf numFmtId="43" fontId="13" fillId="0" borderId="45" xfId="924" quotePrefix="1" applyFont="1" applyFill="1" applyBorder="1" applyAlignment="1">
      <alignment horizontal="left"/>
    </xf>
    <xf numFmtId="43" fontId="9" fillId="0" borderId="0" xfId="924" applyFont="1" applyFill="1" applyBorder="1" applyAlignment="1">
      <alignment horizontal="right"/>
    </xf>
    <xf numFmtId="0" fontId="13" fillId="0" borderId="0" xfId="1293" applyFont="1" applyFill="1" applyBorder="1" applyAlignment="1">
      <alignment vertical="top"/>
    </xf>
    <xf numFmtId="43"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43"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43"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43"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43"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43" fontId="13" fillId="0" borderId="24" xfId="924" applyFont="1" applyFill="1" applyBorder="1" applyAlignment="1"/>
    <xf numFmtId="43"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43"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43"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43"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43"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43"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43"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43"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43"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43" fontId="13" fillId="0" borderId="125" xfId="1481" quotePrefix="1" applyFont="1" applyFill="1" applyBorder="1" applyAlignment="1" applyProtection="1">
      <alignment horizontal="left" vertical="center"/>
    </xf>
    <xf numFmtId="43" fontId="13" fillId="0" borderId="40" xfId="1481" applyFont="1" applyFill="1" applyBorder="1" applyAlignment="1" applyProtection="1">
      <alignment horizontal="center" vertical="center"/>
    </xf>
    <xf numFmtId="43" fontId="13" fillId="0" borderId="50" xfId="1481" applyFont="1" applyFill="1" applyBorder="1" applyAlignment="1" applyProtection="1">
      <alignment vertical="center"/>
    </xf>
    <xf numFmtId="43" fontId="13" fillId="0" borderId="24" xfId="1481" applyFont="1" applyFill="1" applyBorder="1" applyAlignment="1" applyProtection="1">
      <alignment horizontal="center" vertical="center"/>
    </xf>
    <xf numFmtId="43" fontId="13" fillId="0" borderId="50" xfId="1481" quotePrefix="1" applyFont="1" applyFill="1" applyBorder="1" applyAlignment="1" applyProtection="1">
      <alignment horizontal="left" vertical="center"/>
    </xf>
    <xf numFmtId="43" fontId="13" fillId="0" borderId="71" xfId="1481" applyFont="1" applyFill="1" applyBorder="1" applyAlignment="1">
      <alignment vertical="center"/>
    </xf>
    <xf numFmtId="43" fontId="13" fillId="0" borderId="45" xfId="1481" applyFont="1" applyFill="1" applyBorder="1" applyAlignment="1">
      <alignment horizontal="center" vertical="center"/>
    </xf>
    <xf numFmtId="43" fontId="13" fillId="0" borderId="0" xfId="924" applyFont="1" applyFill="1" applyBorder="1" applyAlignment="1" applyProtection="1">
      <alignment horizontal="right" vertical="center"/>
    </xf>
    <xf numFmtId="43" fontId="13" fillId="0" borderId="45" xfId="924" applyFont="1" applyFill="1" applyBorder="1" applyAlignment="1" applyProtection="1">
      <alignment horizontal="right" vertical="center"/>
    </xf>
    <xf numFmtId="43" fontId="13" fillId="0" borderId="0" xfId="1481" applyFont="1" applyFill="1" applyBorder="1" applyAlignment="1">
      <alignment vertical="center"/>
    </xf>
    <xf numFmtId="43"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43"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43"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43" fontId="13" fillId="0" borderId="20" xfId="924" applyFont="1" applyFill="1" applyBorder="1"/>
    <xf numFmtId="0" fontId="13" fillId="0" borderId="20" xfId="1293" applyFont="1" applyFill="1" applyBorder="1" applyAlignment="1">
      <alignment horizontal="center"/>
    </xf>
    <xf numFmtId="43"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43" fontId="8" fillId="0" borderId="0" xfId="1482" applyFont="1" applyFill="1" applyBorder="1" applyAlignment="1">
      <alignment horizontal="right"/>
    </xf>
    <xf numFmtId="4" fontId="8" fillId="0" borderId="0" xfId="0" applyNumberFormat="1" applyFont="1" applyFill="1" applyBorder="1" applyAlignment="1">
      <alignment horizontal="center"/>
    </xf>
    <xf numFmtId="43" fontId="9" fillId="0" borderId="0" xfId="1482" applyFont="1" applyFill="1" applyBorder="1" applyAlignment="1">
      <alignment horizontal="right"/>
    </xf>
    <xf numFmtId="4" fontId="8" fillId="0" borderId="125" xfId="0" applyNumberFormat="1" applyFont="1" applyFill="1" applyBorder="1"/>
    <xf numFmtId="43"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43"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43" fontId="8" fillId="0" borderId="45" xfId="1482" applyFont="1" applyFill="1" applyBorder="1" applyAlignment="1">
      <alignment horizontal="right"/>
    </xf>
    <xf numFmtId="4" fontId="8" fillId="0" borderId="45" xfId="0" applyNumberFormat="1" applyFont="1" applyFill="1" applyBorder="1" applyAlignment="1">
      <alignment horizontal="center"/>
    </xf>
    <xf numFmtId="43" fontId="9" fillId="0" borderId="45" xfId="1482" applyFont="1" applyFill="1" applyBorder="1" applyAlignment="1">
      <alignment horizontal="right"/>
    </xf>
    <xf numFmtId="4" fontId="8" fillId="0" borderId="125" xfId="0" applyNumberFormat="1" applyFont="1" applyFill="1" applyBorder="1" applyAlignment="1">
      <alignment horizontal="center"/>
    </xf>
    <xf numFmtId="43" fontId="8" fillId="0" borderId="40" xfId="1482" applyFont="1" applyFill="1" applyBorder="1"/>
    <xf numFmtId="4" fontId="8" fillId="0" borderId="128" xfId="0" applyNumberFormat="1" applyFont="1" applyFill="1" applyBorder="1"/>
    <xf numFmtId="43" fontId="8" fillId="0" borderId="25" xfId="1482" applyFont="1" applyFill="1" applyBorder="1" applyAlignment="1">
      <alignment horizontal="right"/>
    </xf>
    <xf numFmtId="43" fontId="8" fillId="0" borderId="50" xfId="1482" applyFont="1" applyFill="1" applyBorder="1"/>
    <xf numFmtId="4" fontId="8" fillId="0" borderId="25" xfId="0" applyNumberFormat="1" applyFont="1" applyFill="1" applyBorder="1" applyAlignment="1">
      <alignment horizontal="center"/>
    </xf>
    <xf numFmtId="43" fontId="8" fillId="0" borderId="24" xfId="1482" applyFont="1" applyFill="1" applyBorder="1"/>
    <xf numFmtId="4" fontId="9" fillId="0" borderId="50" xfId="0" applyNumberFormat="1" applyFont="1" applyFill="1" applyBorder="1"/>
    <xf numFmtId="43" fontId="8" fillId="0" borderId="66" xfId="1482" applyFont="1" applyFill="1" applyBorder="1" applyAlignment="1">
      <alignment horizontal="right"/>
    </xf>
    <xf numFmtId="4" fontId="8" fillId="0" borderId="99" xfId="0" applyNumberFormat="1" applyFont="1" applyFill="1" applyBorder="1" applyAlignment="1">
      <alignment horizontal="center"/>
    </xf>
    <xf numFmtId="43" fontId="8" fillId="0" borderId="99" xfId="1482" applyFont="1" applyFill="1" applyBorder="1"/>
    <xf numFmtId="4" fontId="8" fillId="0" borderId="126" xfId="0" applyNumberFormat="1" applyFont="1" applyFill="1" applyBorder="1"/>
    <xf numFmtId="43" fontId="8" fillId="0" borderId="20" xfId="1482" applyFont="1" applyFill="1" applyBorder="1" applyAlignment="1">
      <alignment horizontal="right"/>
    </xf>
    <xf numFmtId="4" fontId="8" fillId="0" borderId="20" xfId="0" applyNumberFormat="1" applyFont="1" applyFill="1" applyBorder="1" applyAlignment="1">
      <alignment horizontal="center"/>
    </xf>
    <xf numFmtId="43"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43"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43" fontId="8" fillId="0" borderId="34" xfId="1480" applyFont="1" applyFill="1" applyBorder="1" applyAlignment="1">
      <alignment vertical="top"/>
    </xf>
    <xf numFmtId="43" fontId="9" fillId="0" borderId="34" xfId="1480" applyFont="1" applyFill="1" applyBorder="1" applyAlignment="1">
      <alignment horizontal="right" vertical="top"/>
    </xf>
    <xf numFmtId="0" fontId="8" fillId="0" borderId="24" xfId="992" applyFont="1" applyFill="1" applyBorder="1" applyAlignment="1">
      <alignment horizontal="left" vertical="top"/>
    </xf>
    <xf numFmtId="43"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43" fontId="8" fillId="0" borderId="40" xfId="1480" applyFont="1" applyFill="1" applyBorder="1" applyAlignment="1">
      <alignment vertical="top"/>
    </xf>
    <xf numFmtId="43"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42" fontId="8" fillId="0" borderId="0" xfId="865" applyFont="1" applyFill="1"/>
    <xf numFmtId="4" fontId="9" fillId="0" borderId="135" xfId="1051" applyNumberFormat="1" applyFont="1" applyFill="1" applyBorder="1" applyAlignment="1">
      <alignment horizontal="center"/>
    </xf>
    <xf numFmtId="42" fontId="9" fillId="0" borderId="136" xfId="865" applyFont="1" applyFill="1" applyBorder="1" applyAlignment="1">
      <alignment horizontal="center"/>
    </xf>
    <xf numFmtId="4" fontId="9" fillId="0" borderId="136" xfId="1051" applyNumberFormat="1" applyFont="1" applyFill="1" applyBorder="1" applyAlignment="1">
      <alignment horizontal="center"/>
    </xf>
    <xf numFmtId="42" fontId="9" fillId="0" borderId="137" xfId="865" applyFont="1" applyFill="1" applyBorder="1" applyAlignment="1">
      <alignment horizontal="center"/>
    </xf>
    <xf numFmtId="4" fontId="9" fillId="0" borderId="100" xfId="1051" applyNumberFormat="1" applyFont="1" applyFill="1" applyBorder="1" applyAlignment="1">
      <alignment horizontal="center"/>
    </xf>
    <xf numFmtId="42"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42"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42" fontId="8" fillId="0" borderId="19" xfId="865" applyFont="1" applyFill="1" applyBorder="1" applyAlignment="1">
      <alignment horizontal="right"/>
    </xf>
    <xf numFmtId="4" fontId="8" fillId="0" borderId="19" xfId="1051" applyNumberFormat="1" applyFont="1" applyFill="1" applyBorder="1" applyAlignment="1">
      <alignment horizontal="center"/>
    </xf>
    <xf numFmtId="43" fontId="8" fillId="0" borderId="19" xfId="1482" applyNumberFormat="1" applyFont="1" applyFill="1" applyBorder="1"/>
    <xf numFmtId="42" fontId="8" fillId="0" borderId="33" xfId="865" applyFont="1" applyFill="1" applyBorder="1"/>
    <xf numFmtId="4" fontId="8" fillId="0" borderId="100" xfId="1051" applyNumberFormat="1" applyFont="1" applyFill="1" applyBorder="1" applyAlignment="1">
      <alignment vertical="center"/>
    </xf>
    <xf numFmtId="42"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43" fontId="8" fillId="0" borderId="19" xfId="1482" applyNumberFormat="1" applyFont="1" applyFill="1" applyBorder="1" applyAlignment="1">
      <alignment vertical="center"/>
    </xf>
    <xf numFmtId="4" fontId="8" fillId="0" borderId="103" xfId="1051" applyNumberFormat="1" applyFont="1" applyFill="1" applyBorder="1" applyAlignment="1"/>
    <xf numFmtId="42" fontId="8" fillId="0" borderId="102" xfId="865" applyFont="1" applyFill="1" applyBorder="1" applyAlignment="1">
      <alignment horizontal="right"/>
    </xf>
    <xf numFmtId="4" fontId="8" fillId="0" borderId="102" xfId="1051" applyNumberFormat="1" applyFont="1" applyFill="1" applyBorder="1" applyAlignment="1">
      <alignment horizontal="center"/>
    </xf>
    <xf numFmtId="43" fontId="8" fillId="0" borderId="102" xfId="1482" applyNumberFormat="1" applyFont="1" applyFill="1" applyBorder="1"/>
    <xf numFmtId="42" fontId="8" fillId="0" borderId="37" xfId="865" applyFont="1" applyFill="1" applyBorder="1"/>
    <xf numFmtId="4" fontId="8" fillId="0" borderId="0" xfId="1051" applyNumberFormat="1" applyFont="1" applyFill="1" applyBorder="1" applyAlignment="1"/>
    <xf numFmtId="42"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169" fontId="8" fillId="0" borderId="24" xfId="1293" applyNumberFormat="1" applyFont="1" applyFill="1" applyBorder="1"/>
    <xf numFmtId="0" fontId="9" fillId="0" borderId="0" xfId="1300" applyFont="1" applyFill="1" applyBorder="1" applyAlignment="1">
      <alignment horizontal="left"/>
    </xf>
    <xf numFmtId="169"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169" fontId="8" fillId="0" borderId="0" xfId="914" applyFont="1" applyFill="1" applyBorder="1"/>
    <xf numFmtId="0" fontId="8" fillId="0" borderId="40" xfId="1299" applyFont="1" applyFill="1" applyBorder="1"/>
    <xf numFmtId="169" fontId="9" fillId="0" borderId="40" xfId="914" applyFont="1" applyFill="1" applyBorder="1" applyAlignment="1">
      <alignment horizontal="center"/>
    </xf>
    <xf numFmtId="169"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169" fontId="8" fillId="0" borderId="24" xfId="914" applyFont="1" applyFill="1" applyBorder="1" applyAlignment="1">
      <alignment horizontal="right"/>
    </xf>
    <xf numFmtId="169" fontId="8" fillId="0" borderId="24" xfId="914" applyFont="1" applyFill="1" applyBorder="1" applyAlignment="1">
      <alignment horizontal="center"/>
    </xf>
    <xf numFmtId="169" fontId="8" fillId="0" borderId="43" xfId="914" applyFont="1" applyFill="1" applyBorder="1" applyAlignment="1">
      <alignment horizontal="right"/>
    </xf>
    <xf numFmtId="43"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169"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169"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43" fontId="8" fillId="0" borderId="24" xfId="434" applyNumberFormat="1" applyFont="1" applyFill="1" applyBorder="1" applyAlignment="1">
      <alignment horizontal="right"/>
    </xf>
    <xf numFmtId="169" fontId="8" fillId="0" borderId="24" xfId="914" applyFont="1" applyFill="1" applyBorder="1"/>
    <xf numFmtId="169"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169"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169" fontId="8" fillId="0" borderId="45" xfId="914" applyFont="1" applyFill="1" applyBorder="1" applyAlignment="1"/>
    <xf numFmtId="169"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43"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43" fontId="14" fillId="0" borderId="0" xfId="924" applyFont="1" applyFill="1" applyBorder="1" applyAlignment="1">
      <alignment horizontal="right" vertical="top"/>
    </xf>
    <xf numFmtId="43"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43" fontId="14" fillId="0" borderId="0" xfId="924" applyFont="1" applyFill="1" applyBorder="1" applyAlignment="1" applyProtection="1">
      <alignment horizontal="right" vertical="center"/>
      <protection locked="0"/>
    </xf>
    <xf numFmtId="43"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43"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43"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43"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43" fontId="14" fillId="0" borderId="45" xfId="924" applyFont="1" applyFill="1" applyBorder="1" applyAlignment="1" applyProtection="1">
      <alignment horizontal="right" vertical="center"/>
    </xf>
    <xf numFmtId="43"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43"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169" fontId="8" fillId="0" borderId="0" xfId="1485" applyFont="1" applyFill="1" applyBorder="1"/>
    <xf numFmtId="0" fontId="8" fillId="0" borderId="75" xfId="1293" applyFont="1" applyFill="1" applyBorder="1"/>
    <xf numFmtId="169" fontId="8" fillId="0" borderId="73" xfId="1485" applyFont="1" applyFill="1" applyBorder="1"/>
    <xf numFmtId="39" fontId="8" fillId="0" borderId="73" xfId="1293" applyNumberFormat="1" applyFont="1" applyFill="1" applyBorder="1" applyAlignment="1">
      <alignment horizontal="centerContinuous"/>
    </xf>
    <xf numFmtId="43" fontId="8" fillId="0" borderId="73" xfId="462" applyNumberFormat="1" applyFont="1" applyFill="1" applyBorder="1" applyAlignment="1">
      <alignment horizontal="right"/>
    </xf>
    <xf numFmtId="43" fontId="8" fillId="0" borderId="65" xfId="1486" applyFont="1" applyFill="1" applyBorder="1"/>
    <xf numFmtId="169" fontId="8" fillId="0" borderId="24" xfId="1485" applyFont="1" applyFill="1" applyBorder="1"/>
    <xf numFmtId="39" fontId="8" fillId="0" borderId="24" xfId="1293" applyNumberFormat="1" applyFont="1" applyFill="1" applyBorder="1" applyAlignment="1">
      <alignment horizontal="centerContinuous"/>
    </xf>
    <xf numFmtId="43" fontId="8" fillId="0" borderId="24" xfId="462" applyNumberFormat="1" applyFont="1" applyFill="1" applyBorder="1" applyAlignment="1">
      <alignment horizontal="right"/>
    </xf>
    <xf numFmtId="169"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43"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43" fontId="14" fillId="0" borderId="20" xfId="924" applyFont="1" applyFill="1" applyBorder="1" applyAlignment="1" applyProtection="1">
      <alignment horizontal="right" vertical="center"/>
    </xf>
    <xf numFmtId="43"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43"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43" fontId="14" fillId="0" borderId="0" xfId="924" applyFont="1" applyFill="1"/>
    <xf numFmtId="0" fontId="14" fillId="0" borderId="0" xfId="1293" applyFont="1" applyFill="1" applyAlignment="1">
      <alignment horizontal="center"/>
    </xf>
    <xf numFmtId="0" fontId="14" fillId="0" borderId="108" xfId="1278" applyFont="1" applyFill="1" applyBorder="1"/>
    <xf numFmtId="43"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43"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43"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169" fontId="9" fillId="0" borderId="20" xfId="920" applyFont="1" applyFill="1" applyBorder="1" applyAlignment="1">
      <alignment horizontal="center"/>
    </xf>
    <xf numFmtId="169" fontId="8" fillId="0" borderId="19" xfId="920" applyFont="1" applyFill="1" applyBorder="1"/>
    <xf numFmtId="169" fontId="8" fillId="0" borderId="19" xfId="920" applyFont="1" applyFill="1" applyBorder="1" applyAlignment="1">
      <alignment horizontal="center"/>
    </xf>
    <xf numFmtId="0" fontId="8" fillId="0" borderId="25" xfId="1288" applyFont="1" applyFill="1" applyBorder="1" applyAlignment="1">
      <alignment horizontal="right"/>
    </xf>
    <xf numFmtId="169" fontId="8" fillId="0" borderId="25" xfId="920" applyFont="1" applyFill="1" applyBorder="1"/>
    <xf numFmtId="169" fontId="8" fillId="0" borderId="25" xfId="920" applyFont="1" applyFill="1" applyBorder="1" applyAlignment="1" applyProtection="1">
      <alignment horizontal="center"/>
    </xf>
    <xf numFmtId="169"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169"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43"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43" fontId="13" fillId="0" borderId="45" xfId="924" applyFont="1" applyFill="1" applyBorder="1" applyAlignment="1"/>
    <xf numFmtId="43"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43"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43"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43" fontId="8" fillId="0" borderId="99" xfId="1488" applyNumberFormat="1" applyFont="1" applyFill="1" applyBorder="1" applyAlignment="1">
      <alignment horizontal="right"/>
    </xf>
    <xf numFmtId="0" fontId="14" fillId="0" borderId="66" xfId="1293" applyFont="1" applyFill="1" applyBorder="1"/>
    <xf numFmtId="169" fontId="9" fillId="0" borderId="24" xfId="1485" applyNumberFormat="1" applyFont="1" applyFill="1" applyBorder="1"/>
    <xf numFmtId="43" fontId="14" fillId="0" borderId="99" xfId="924" applyFont="1" applyFill="1" applyBorder="1"/>
    <xf numFmtId="169"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43" fontId="14" fillId="0" borderId="24" xfId="924" applyFont="1" applyFill="1" applyBorder="1"/>
    <xf numFmtId="4" fontId="9" fillId="0" borderId="0" xfId="1051" applyNumberFormat="1" applyFont="1" applyFill="1" applyBorder="1" applyAlignment="1">
      <alignment horizontal="left" wrapText="1"/>
    </xf>
    <xf numFmtId="169"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169"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169"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169"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169"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169"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43" fontId="8" fillId="0" borderId="19" xfId="1482" applyNumberFormat="1" applyFont="1" applyFill="1" applyBorder="1" applyAlignment="1">
      <alignment wrapText="1"/>
    </xf>
    <xf numFmtId="169" fontId="8" fillId="0" borderId="33" xfId="743" applyFont="1" applyFill="1" applyBorder="1" applyAlignment="1">
      <alignment wrapText="1"/>
    </xf>
    <xf numFmtId="4" fontId="9" fillId="0" borderId="103" xfId="1051" applyNumberFormat="1" applyFont="1" applyFill="1" applyBorder="1" applyAlignment="1">
      <alignment wrapText="1"/>
    </xf>
    <xf numFmtId="169"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169" fontId="9" fillId="0" borderId="37" xfId="743" applyFont="1" applyFill="1" applyBorder="1" applyAlignment="1">
      <alignment wrapText="1"/>
    </xf>
    <xf numFmtId="4" fontId="8" fillId="0" borderId="0" xfId="1051" applyNumberFormat="1" applyFont="1" applyFill="1" applyBorder="1" applyAlignment="1">
      <alignment wrapText="1"/>
    </xf>
    <xf numFmtId="169" fontId="9" fillId="0" borderId="104" xfId="743" applyFont="1" applyFill="1" applyBorder="1" applyAlignment="1">
      <alignment wrapText="1"/>
    </xf>
    <xf numFmtId="0" fontId="13" fillId="0" borderId="40" xfId="1293" applyFont="1" applyFill="1" applyBorder="1"/>
    <xf numFmtId="43"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169"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169"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165" fontId="8" fillId="0" borderId="0" xfId="1299" applyNumberFormat="1" applyFont="1" applyFill="1" applyBorder="1" applyProtection="1"/>
    <xf numFmtId="165" fontId="9" fillId="0" borderId="0" xfId="1299" applyNumberFormat="1" applyFont="1" applyFill="1" applyBorder="1" applyProtection="1"/>
    <xf numFmtId="4" fontId="9" fillId="0" borderId="0" xfId="1051" applyNumberFormat="1" applyFont="1" applyFill="1" applyBorder="1" applyAlignment="1">
      <alignment horizontal="left"/>
    </xf>
    <xf numFmtId="42"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169" fontId="9" fillId="0" borderId="24" xfId="914" applyFont="1" applyFill="1" applyBorder="1" applyAlignment="1"/>
    <xf numFmtId="0" fontId="9" fillId="0" borderId="24" xfId="1299" applyFont="1" applyFill="1" applyBorder="1"/>
    <xf numFmtId="169" fontId="9" fillId="0" borderId="24" xfId="914" applyFont="1" applyFill="1" applyBorder="1"/>
    <xf numFmtId="4" fontId="9" fillId="0" borderId="103" xfId="1051" applyNumberFormat="1" applyFont="1" applyFill="1" applyBorder="1" applyAlignment="1"/>
    <xf numFmtId="42" fontId="9" fillId="0" borderId="102" xfId="865" applyFont="1" applyFill="1" applyBorder="1" applyAlignment="1">
      <alignment horizontal="right"/>
    </xf>
    <xf numFmtId="4" fontId="9" fillId="0" borderId="102" xfId="1051" applyNumberFormat="1" applyFont="1" applyFill="1" applyBorder="1" applyAlignment="1">
      <alignment horizontal="center"/>
    </xf>
    <xf numFmtId="43" fontId="9" fillId="0" borderId="102" xfId="1482" applyNumberFormat="1" applyFont="1" applyFill="1" applyBorder="1"/>
    <xf numFmtId="42"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169"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43" fontId="148" fillId="0" borderId="43" xfId="924" applyFont="1" applyFill="1" applyBorder="1"/>
    <xf numFmtId="43"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43" fontId="26" fillId="0" borderId="46" xfId="924" applyFont="1" applyFill="1" applyBorder="1"/>
    <xf numFmtId="43"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43"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169" fontId="8" fillId="0" borderId="24" xfId="1452" applyNumberFormat="1" applyFont="1" applyFill="1" applyBorder="1" applyAlignment="1">
      <alignment horizontal="center"/>
    </xf>
    <xf numFmtId="169"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43"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43" fontId="26" fillId="0" borderId="41" xfId="924" applyFont="1" applyFill="1" applyBorder="1"/>
    <xf numFmtId="43" fontId="148" fillId="0" borderId="24" xfId="924" applyFont="1" applyFill="1" applyBorder="1"/>
    <xf numFmtId="43" fontId="14" fillId="0" borderId="25" xfId="924" applyFont="1" applyFill="1" applyBorder="1" applyAlignment="1">
      <alignment horizontal="right"/>
    </xf>
    <xf numFmtId="43" fontId="138" fillId="0" borderId="72" xfId="924" applyFont="1" applyFill="1" applyBorder="1"/>
    <xf numFmtId="0" fontId="26" fillId="0" borderId="20" xfId="1293" applyFont="1" applyFill="1" applyBorder="1"/>
    <xf numFmtId="43" fontId="14" fillId="0" borderId="20" xfId="924" applyFont="1" applyFill="1" applyBorder="1" applyAlignment="1">
      <alignment horizontal="right"/>
    </xf>
    <xf numFmtId="43" fontId="26" fillId="0" borderId="52" xfId="924" applyFont="1" applyFill="1" applyBorder="1"/>
    <xf numFmtId="43" fontId="148" fillId="0" borderId="45" xfId="924" applyFont="1" applyFill="1" applyBorder="1"/>
    <xf numFmtId="43" fontId="138" fillId="0" borderId="46" xfId="924" applyFont="1" applyFill="1" applyBorder="1"/>
    <xf numFmtId="43" fontId="14" fillId="0" borderId="46" xfId="924" applyFont="1" applyFill="1" applyBorder="1"/>
    <xf numFmtId="0" fontId="13" fillId="0" borderId="53" xfId="1293" applyFont="1" applyFill="1" applyBorder="1"/>
    <xf numFmtId="0" fontId="26" fillId="0" borderId="58" xfId="1293" applyFont="1" applyFill="1" applyBorder="1"/>
    <xf numFmtId="43" fontId="13" fillId="0" borderId="58" xfId="924" applyFont="1" applyFill="1" applyBorder="1"/>
    <xf numFmtId="0" fontId="13" fillId="0" borderId="58" xfId="1293" applyFont="1" applyFill="1" applyBorder="1" applyAlignment="1">
      <alignment horizontal="center"/>
    </xf>
    <xf numFmtId="43" fontId="14" fillId="0" borderId="58" xfId="924" applyFont="1" applyFill="1" applyBorder="1" applyAlignment="1">
      <alignment horizontal="right"/>
    </xf>
    <xf numFmtId="43"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43"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43" fontId="13" fillId="0" borderId="20" xfId="924" applyFont="1" applyFill="1" applyBorder="1" applyAlignment="1"/>
    <xf numFmtId="43" fontId="14" fillId="0" borderId="20" xfId="924" applyFont="1" applyFill="1" applyBorder="1" applyAlignment="1">
      <alignment horizontal="right" vertical="center"/>
    </xf>
    <xf numFmtId="4" fontId="14" fillId="0" borderId="52" xfId="1293" applyNumberFormat="1" applyFont="1" applyFill="1" applyBorder="1" applyAlignment="1"/>
    <xf numFmtId="43" fontId="148" fillId="0" borderId="46" xfId="924" applyFont="1" applyFill="1" applyBorder="1"/>
    <xf numFmtId="0" fontId="26" fillId="0" borderId="55" xfId="1293" applyFont="1" applyFill="1" applyBorder="1"/>
    <xf numFmtId="43"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43"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43" fontId="13" fillId="0" borderId="0" xfId="924" applyNumberFormat="1" applyFont="1" applyFill="1" applyAlignment="1">
      <alignment vertical="top"/>
    </xf>
    <xf numFmtId="0" fontId="14" fillId="0" borderId="40" xfId="1293" applyFont="1" applyFill="1" applyBorder="1" applyAlignment="1">
      <alignment vertical="top"/>
    </xf>
    <xf numFmtId="43"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43" fontId="13" fillId="0" borderId="41" xfId="924" applyNumberFormat="1" applyFont="1" applyFill="1" applyBorder="1" applyAlignment="1">
      <alignment vertical="top"/>
    </xf>
    <xf numFmtId="0" fontId="14" fillId="0" borderId="24" xfId="1293" applyFont="1" applyFill="1" applyBorder="1" applyAlignment="1">
      <alignment vertical="top"/>
    </xf>
    <xf numFmtId="43"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43"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43"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43"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43"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43"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43"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43" fontId="13" fillId="0" borderId="45" xfId="924" applyFont="1" applyFill="1" applyBorder="1" applyAlignment="1">
      <alignment vertical="top"/>
    </xf>
    <xf numFmtId="4" fontId="138" fillId="0" borderId="46" xfId="924" applyNumberFormat="1" applyFont="1" applyFill="1" applyBorder="1" applyAlignment="1">
      <alignment vertical="top"/>
    </xf>
    <xf numFmtId="43"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169"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169"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43"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43"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43" fontId="9" fillId="0" borderId="46" xfId="1490" applyNumberFormat="1" applyFont="1" applyFill="1" applyBorder="1" applyAlignment="1" applyProtection="1">
      <alignment horizontal="right" vertical="center"/>
    </xf>
    <xf numFmtId="169" fontId="8" fillId="0" borderId="40" xfId="1485" applyFont="1" applyFill="1" applyBorder="1"/>
    <xf numFmtId="39" fontId="8" fillId="0" borderId="40" xfId="1293" applyNumberFormat="1" applyFont="1" applyFill="1" applyBorder="1" applyAlignment="1">
      <alignment horizontal="center"/>
    </xf>
    <xf numFmtId="43"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169"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169"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169"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169"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169" fontId="8" fillId="0" borderId="20" xfId="1485" applyFont="1" applyFill="1" applyBorder="1"/>
    <xf numFmtId="0" fontId="14" fillId="0" borderId="99" xfId="1293" applyFont="1" applyFill="1" applyBorder="1" applyAlignment="1">
      <alignment horizontal="center"/>
    </xf>
    <xf numFmtId="43"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43"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43" fontId="10" fillId="48" borderId="149" xfId="462" applyFont="1" applyFill="1" applyBorder="1"/>
    <xf numFmtId="0" fontId="10" fillId="48" borderId="149" xfId="1295" applyFont="1" applyFill="1" applyBorder="1" applyAlignment="1">
      <alignment vertical="center" wrapText="1"/>
    </xf>
    <xf numFmtId="43" fontId="10" fillId="48" borderId="149" xfId="462" applyFont="1" applyFill="1" applyBorder="1" applyAlignment="1">
      <alignment horizontal="center" vertical="center"/>
    </xf>
    <xf numFmtId="43"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43"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43"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43"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43" fontId="10" fillId="0" borderId="149" xfId="462" applyFont="1" applyFill="1" applyBorder="1"/>
    <xf numFmtId="43" fontId="10" fillId="0" borderId="155" xfId="462" applyFont="1" applyFill="1" applyBorder="1"/>
    <xf numFmtId="39" fontId="10" fillId="0" borderId="149" xfId="1295" applyNumberFormat="1" applyFont="1" applyFill="1" applyBorder="1"/>
    <xf numFmtId="43"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43"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43" fontId="93" fillId="48" borderId="149" xfId="462" applyFont="1" applyFill="1" applyBorder="1"/>
    <xf numFmtId="43"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43"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43"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43"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169"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169" fontId="22" fillId="71" borderId="21" xfId="1306" applyNumberFormat="1" applyFont="1" applyFill="1" applyBorder="1"/>
    <xf numFmtId="9" fontId="8" fillId="0" borderId="149" xfId="1334" applyFont="1" applyFill="1" applyBorder="1" applyAlignment="1">
      <alignment horizontal="center"/>
    </xf>
    <xf numFmtId="169"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169"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169" fontId="30" fillId="0" borderId="0" xfId="914" applyFont="1" applyFill="1" applyBorder="1" applyAlignment="1">
      <alignment horizontal="right"/>
    </xf>
    <xf numFmtId="169" fontId="30" fillId="0" borderId="0" xfId="914" applyFont="1" applyFill="1" applyBorder="1" applyAlignment="1"/>
    <xf numFmtId="0" fontId="30" fillId="0" borderId="0" xfId="1299" applyFont="1" applyFill="1" applyBorder="1"/>
    <xf numFmtId="169" fontId="30" fillId="0" borderId="0" xfId="914" applyFont="1" applyFill="1" applyBorder="1"/>
    <xf numFmtId="169"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43" fontId="34" fillId="0" borderId="24" xfId="916" applyFont="1" applyFill="1" applyBorder="1"/>
    <xf numFmtId="43" fontId="34" fillId="0" borderId="24" xfId="916" applyFont="1" applyFill="1" applyBorder="1" applyAlignment="1">
      <alignment horizontal="center"/>
    </xf>
    <xf numFmtId="165"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165"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43"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169" fontId="34" fillId="0" borderId="0" xfId="1293" applyNumberFormat="1" applyFont="1" applyFill="1" applyBorder="1" applyAlignment="1"/>
    <xf numFmtId="43"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169" fontId="34" fillId="0" borderId="19" xfId="921" applyFont="1" applyFill="1" applyBorder="1"/>
    <xf numFmtId="169" fontId="34" fillId="0" borderId="19" xfId="921" applyFont="1" applyFill="1" applyBorder="1" applyAlignment="1">
      <alignment horizontal="center"/>
    </xf>
    <xf numFmtId="169"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43"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43" fontId="136" fillId="66" borderId="0" xfId="1750" applyFont="1" applyFill="1" applyAlignment="1" applyProtection="1"/>
    <xf numFmtId="43"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169"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4" fontId="8" fillId="70" borderId="0" xfId="0" applyNumberFormat="1" applyFont="1" applyFill="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169"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169"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4" fontId="8" fillId="0" borderId="0" xfId="0" applyNumberFormat="1" applyFont="1" applyAlignment="1">
      <alignment vertical="top"/>
    </xf>
    <xf numFmtId="0" fontId="8" fillId="0" borderId="0" xfId="0" applyFont="1" applyAlignment="1">
      <alignment horizontal="center" vertical="top"/>
    </xf>
    <xf numFmtId="4" fontId="8" fillId="70" borderId="0" xfId="0" applyNumberFormat="1" applyFont="1" applyFill="1" applyBorder="1" applyAlignment="1">
      <alignment vertical="top"/>
    </xf>
    <xf numFmtId="4" fontId="140" fillId="70" borderId="0" xfId="0" applyNumberFormat="1" applyFont="1" applyFill="1" applyBorder="1" applyAlignment="1">
      <alignment horizontal="right" vertical="top"/>
    </xf>
    <xf numFmtId="0" fontId="8" fillId="69" borderId="0" xfId="0" applyFont="1" applyFill="1" applyAlignment="1">
      <alignment vertical="top"/>
    </xf>
    <xf numFmtId="2" fontId="8" fillId="0" borderId="204" xfId="838" applyNumberFormat="1" applyFont="1" applyFill="1" applyBorder="1" applyAlignment="1" applyProtection="1">
      <alignment horizontal="right" vertical="top"/>
    </xf>
    <xf numFmtId="0" fontId="8" fillId="0" borderId="0" xfId="0" applyFont="1" applyFill="1" applyAlignment="1">
      <alignment vertical="top"/>
    </xf>
    <xf numFmtId="4" fontId="136" fillId="70" borderId="0" xfId="0" applyNumberFormat="1" applyFont="1" applyFill="1" applyBorder="1" applyAlignment="1">
      <alignment vertical="top" wrapText="1"/>
    </xf>
    <xf numFmtId="0" fontId="136" fillId="70" borderId="0" xfId="0" applyFont="1" applyFill="1" applyAlignment="1">
      <alignment vertical="top"/>
    </xf>
    <xf numFmtId="0" fontId="140" fillId="0" borderId="0" xfId="0" applyFont="1" applyAlignment="1">
      <alignment vertical="top"/>
    </xf>
    <xf numFmtId="2" fontId="8" fillId="0" borderId="205" xfId="838" applyNumberFormat="1" applyFont="1" applyFill="1" applyBorder="1" applyAlignment="1" applyProtection="1">
      <alignment horizontal="right" vertical="top"/>
    </xf>
    <xf numFmtId="169" fontId="8" fillId="70" borderId="0" xfId="699" applyFont="1" applyFill="1" applyBorder="1" applyAlignment="1">
      <alignment vertical="top"/>
    </xf>
    <xf numFmtId="4" fontId="8" fillId="0" borderId="0" xfId="712" applyNumberFormat="1" applyFont="1" applyFill="1" applyBorder="1" applyAlignment="1">
      <alignment horizontal="right" vertical="top" wrapText="1"/>
    </xf>
    <xf numFmtId="4" fontId="9" fillId="0" borderId="0" xfId="712" applyNumberFormat="1" applyFont="1" applyFill="1" applyBorder="1" applyAlignment="1">
      <alignment horizontal="right" vertical="top" wrapText="1"/>
    </xf>
    <xf numFmtId="4" fontId="8" fillId="0" borderId="0" xfId="2029" applyNumberFormat="1" applyFont="1" applyFill="1" applyBorder="1" applyAlignment="1">
      <alignment horizontal="right" vertical="top" wrapText="1"/>
    </xf>
    <xf numFmtId="4" fontId="8" fillId="86" borderId="0" xfId="2029" applyNumberFormat="1" applyFont="1" applyFill="1" applyBorder="1" applyAlignment="1">
      <alignment horizontal="right" vertical="top" wrapText="1"/>
    </xf>
    <xf numFmtId="0" fontId="8" fillId="86" borderId="0" xfId="0" applyFont="1" applyFill="1" applyAlignment="1">
      <alignment vertical="top"/>
    </xf>
    <xf numFmtId="4" fontId="8" fillId="86" borderId="0" xfId="0" applyNumberFormat="1" applyFont="1" applyFill="1" applyAlignment="1">
      <alignment vertical="top"/>
    </xf>
    <xf numFmtId="0" fontId="9" fillId="86" borderId="0" xfId="0" applyFont="1" applyFill="1" applyAlignment="1">
      <alignment vertical="top"/>
    </xf>
    <xf numFmtId="4" fontId="8" fillId="86" borderId="0" xfId="0" applyNumberFormat="1" applyFont="1" applyFill="1" applyAlignment="1">
      <alignment horizontal="right" vertical="top" wrapText="1"/>
    </xf>
    <xf numFmtId="4" fontId="8" fillId="0" borderId="0" xfId="0" applyNumberFormat="1" applyFont="1" applyAlignment="1">
      <alignment horizontal="right" vertical="top" wrapText="1"/>
    </xf>
    <xf numFmtId="4" fontId="136" fillId="0" borderId="0" xfId="2029" applyNumberFormat="1" applyFont="1" applyFill="1" applyBorder="1" applyAlignment="1">
      <alignment horizontal="right" vertical="top" wrapText="1"/>
    </xf>
    <xf numFmtId="4" fontId="136" fillId="0" borderId="0" xfId="0" applyNumberFormat="1" applyFont="1" applyAlignment="1">
      <alignment vertical="top"/>
    </xf>
    <xf numFmtId="4" fontId="138" fillId="0" borderId="0" xfId="0" applyNumberFormat="1" applyFont="1" applyAlignment="1">
      <alignment vertical="top"/>
    </xf>
    <xf numFmtId="4" fontId="9" fillId="86" borderId="0" xfId="0" applyNumberFormat="1" applyFont="1" applyFill="1" applyAlignment="1">
      <alignment vertical="top"/>
    </xf>
    <xf numFmtId="0" fontId="186" fillId="0" borderId="0" xfId="0" applyFont="1" applyAlignment="1">
      <alignment vertical="top"/>
    </xf>
    <xf numFmtId="0" fontId="187" fillId="0" borderId="0" xfId="0" applyFont="1" applyAlignment="1">
      <alignment vertical="top"/>
    </xf>
    <xf numFmtId="4" fontId="186" fillId="0" borderId="0" xfId="0" applyNumberFormat="1" applyFont="1" applyAlignment="1">
      <alignment vertical="top"/>
    </xf>
    <xf numFmtId="4" fontId="187" fillId="66" borderId="0" xfId="2031" applyNumberFormat="1" applyFont="1" applyFill="1" applyAlignment="1">
      <alignment horizontal="left" vertical="top" wrapText="1"/>
    </xf>
    <xf numFmtId="0" fontId="187" fillId="66" borderId="0" xfId="2031" applyFont="1" applyFill="1" applyAlignment="1">
      <alignment horizontal="left" vertical="top" wrapText="1"/>
    </xf>
    <xf numFmtId="0" fontId="186" fillId="70" borderId="0" xfId="0" applyFont="1" applyFill="1" applyAlignment="1">
      <alignment vertical="top"/>
    </xf>
    <xf numFmtId="0" fontId="187" fillId="70" borderId="0" xfId="0" applyFont="1" applyFill="1" applyAlignment="1">
      <alignment vertical="top"/>
    </xf>
    <xf numFmtId="4" fontId="186" fillId="70" borderId="0" xfId="0" applyNumberFormat="1" applyFont="1" applyFill="1" applyAlignment="1">
      <alignment vertical="top"/>
    </xf>
    <xf numFmtId="4" fontId="187" fillId="70" borderId="0" xfId="2031" applyNumberFormat="1" applyFont="1" applyFill="1" applyAlignment="1">
      <alignment horizontal="left" vertical="top" wrapText="1"/>
    </xf>
    <xf numFmtId="0" fontId="187" fillId="70" borderId="0" xfId="2031" applyFont="1" applyFill="1" applyAlignment="1">
      <alignment horizontal="left" vertical="top" wrapText="1"/>
    </xf>
    <xf numFmtId="0" fontId="138" fillId="70" borderId="0" xfId="0" applyFont="1" applyFill="1" applyAlignment="1">
      <alignment vertical="top"/>
    </xf>
    <xf numFmtId="4" fontId="136" fillId="70" borderId="0" xfId="0" applyNumberFormat="1" applyFont="1" applyFill="1" applyAlignment="1">
      <alignment vertical="top"/>
    </xf>
    <xf numFmtId="4" fontId="138" fillId="70" borderId="0" xfId="2031" applyNumberFormat="1" applyFont="1" applyFill="1" applyAlignment="1">
      <alignment horizontal="left" vertical="top" wrapText="1"/>
    </xf>
    <xf numFmtId="0" fontId="138" fillId="70" borderId="0" xfId="2031" applyFont="1" applyFill="1" applyAlignment="1">
      <alignment horizontal="left" vertical="top" wrapText="1"/>
    </xf>
    <xf numFmtId="4" fontId="9" fillId="86" borderId="0" xfId="2031" applyNumberFormat="1" applyFont="1" applyFill="1" applyAlignment="1">
      <alignment horizontal="left" vertical="top" wrapText="1"/>
    </xf>
    <xf numFmtId="0" fontId="9" fillId="86" borderId="0" xfId="2031" applyFont="1" applyFill="1" applyAlignment="1">
      <alignment horizontal="left" vertical="top" wrapText="1"/>
    </xf>
    <xf numFmtId="4" fontId="9" fillId="66" borderId="0" xfId="2031" applyNumberFormat="1" applyFont="1" applyFill="1" applyAlignment="1">
      <alignment horizontal="left" vertical="top" wrapText="1"/>
    </xf>
    <xf numFmtId="0" fontId="9" fillId="66" borderId="0" xfId="2031" applyFont="1" applyFill="1" applyAlignment="1">
      <alignment horizontal="left" vertical="top" wrapText="1"/>
    </xf>
    <xf numFmtId="0" fontId="138" fillId="66" borderId="0" xfId="2031" applyFont="1" applyFill="1" applyAlignment="1">
      <alignment horizontal="left" vertical="top" wrapText="1"/>
    </xf>
    <xf numFmtId="4" fontId="8" fillId="79" borderId="0" xfId="2029" applyNumberFormat="1" applyFont="1" applyFill="1" applyBorder="1" applyAlignment="1">
      <alignment horizontal="right" vertical="top" wrapText="1"/>
    </xf>
    <xf numFmtId="174" fontId="8" fillId="79" borderId="0" xfId="1493" applyNumberFormat="1" applyFont="1" applyFill="1" applyBorder="1" applyAlignment="1">
      <alignment vertical="top" wrapText="1"/>
    </xf>
    <xf numFmtId="4" fontId="9" fillId="0" borderId="0" xfId="0" applyNumberFormat="1" applyFont="1" applyAlignment="1">
      <alignment vertical="top"/>
    </xf>
    <xf numFmtId="4" fontId="8" fillId="69" borderId="0" xfId="0" applyNumberFormat="1" applyFont="1" applyFill="1" applyAlignment="1">
      <alignment vertical="top"/>
    </xf>
    <xf numFmtId="0" fontId="136" fillId="66" borderId="0" xfId="970" applyFont="1" applyFill="1" applyAlignment="1">
      <alignment vertical="top"/>
    </xf>
    <xf numFmtId="0" fontId="8" fillId="48" borderId="0" xfId="970" applyFont="1" applyFill="1" applyAlignment="1">
      <alignment vertical="top"/>
    </xf>
    <xf numFmtId="0" fontId="8" fillId="87" borderId="0" xfId="970" applyFont="1" applyFill="1" applyAlignment="1">
      <alignment vertical="top"/>
    </xf>
    <xf numFmtId="0" fontId="8" fillId="66" borderId="0" xfId="970" applyFont="1" applyFill="1" applyAlignment="1">
      <alignment vertical="top"/>
    </xf>
    <xf numFmtId="0" fontId="8" fillId="65" borderId="0" xfId="970" applyFont="1" applyFill="1" applyAlignment="1">
      <alignment vertical="top"/>
    </xf>
    <xf numFmtId="174" fontId="8" fillId="79" borderId="0" xfId="1061" applyNumberFormat="1" applyFont="1" applyFill="1" applyAlignment="1">
      <alignment horizontal="right" vertical="top"/>
    </xf>
    <xf numFmtId="2" fontId="8" fillId="82" borderId="205" xfId="838" applyNumberFormat="1" applyFont="1" applyFill="1" applyBorder="1" applyAlignment="1" applyProtection="1">
      <alignment horizontal="right" vertical="top"/>
    </xf>
    <xf numFmtId="4" fontId="9" fillId="65" borderId="0" xfId="0" applyNumberFormat="1" applyFont="1" applyFill="1" applyAlignment="1">
      <alignment horizontal="center" vertical="top"/>
    </xf>
    <xf numFmtId="4" fontId="136" fillId="0" borderId="0" xfId="0" applyNumberFormat="1" applyFont="1" applyAlignment="1">
      <alignment horizontal="center" vertical="top" wrapText="1"/>
    </xf>
    <xf numFmtId="40" fontId="8" fillId="70" borderId="204" xfId="705" applyFont="1" applyFill="1" applyBorder="1" applyAlignment="1" applyProtection="1">
      <alignment vertical="top"/>
      <protection locked="0"/>
    </xf>
    <xf numFmtId="2" fontId="8" fillId="0" borderId="204" xfId="0" applyNumberFormat="1" applyFont="1" applyFill="1" applyBorder="1" applyAlignment="1" applyProtection="1">
      <alignment horizontal="right" vertical="top"/>
    </xf>
    <xf numFmtId="39" fontId="8" fillId="0" borderId="204" xfId="0" applyNumberFormat="1" applyFont="1" applyFill="1" applyBorder="1" applyAlignment="1" applyProtection="1">
      <alignment vertical="top"/>
      <protection locked="0"/>
    </xf>
    <xf numFmtId="40" fontId="8" fillId="0" borderId="204" xfId="705" applyFont="1" applyFill="1" applyBorder="1" applyAlignment="1" applyProtection="1">
      <alignment horizontal="center" vertical="top"/>
    </xf>
    <xf numFmtId="0" fontId="8" fillId="85" borderId="0" xfId="0" applyFont="1" applyFill="1" applyAlignment="1">
      <alignment vertical="top"/>
    </xf>
    <xf numFmtId="173" fontId="8" fillId="86" borderId="0" xfId="1498" applyFont="1" applyFill="1" applyBorder="1" applyAlignment="1">
      <alignment horizontal="center" vertical="top"/>
    </xf>
    <xf numFmtId="0" fontId="186" fillId="85" borderId="0" xfId="0" applyFont="1" applyFill="1" applyAlignment="1">
      <alignment vertical="top"/>
    </xf>
    <xf numFmtId="0" fontId="8" fillId="79" borderId="0" xfId="0" applyFont="1" applyFill="1" applyAlignment="1">
      <alignment vertical="top"/>
    </xf>
    <xf numFmtId="0" fontId="8" fillId="69" borderId="19" xfId="0" applyFont="1" applyFill="1" applyBorder="1" applyAlignment="1">
      <alignment vertical="top"/>
    </xf>
    <xf numFmtId="4" fontId="8" fillId="66" borderId="204" xfId="0" applyNumberFormat="1" applyFont="1" applyFill="1" applyBorder="1" applyAlignment="1">
      <alignment horizontal="right" vertical="top" wrapText="1"/>
    </xf>
    <xf numFmtId="39" fontId="8" fillId="70" borderId="204" xfId="0" applyNumberFormat="1" applyFont="1" applyFill="1" applyBorder="1" applyAlignment="1" applyProtection="1">
      <alignment vertical="top"/>
      <protection locked="0"/>
    </xf>
    <xf numFmtId="0" fontId="8" fillId="82" borderId="0" xfId="0" applyFont="1" applyFill="1" applyAlignment="1">
      <alignment vertical="top"/>
    </xf>
    <xf numFmtId="4" fontId="8" fillId="82" borderId="0" xfId="0" applyNumberFormat="1" applyFont="1" applyFill="1" applyAlignment="1">
      <alignment vertical="top"/>
    </xf>
    <xf numFmtId="4" fontId="9" fillId="0" borderId="0" xfId="0" applyNumberFormat="1" applyFont="1" applyAlignment="1">
      <alignment horizontal="center" vertical="top"/>
    </xf>
    <xf numFmtId="4" fontId="8" fillId="0" borderId="0" xfId="0" applyNumberFormat="1" applyFont="1" applyAlignment="1">
      <alignment horizontal="center" vertical="top"/>
    </xf>
    <xf numFmtId="4" fontId="8" fillId="48" borderId="0" xfId="970" applyNumberFormat="1" applyFont="1" applyFill="1" applyAlignment="1">
      <alignment vertical="top"/>
    </xf>
    <xf numFmtId="4" fontId="8" fillId="87" borderId="0" xfId="970" applyNumberFormat="1" applyFont="1" applyFill="1" applyAlignment="1">
      <alignment vertical="top"/>
    </xf>
    <xf numFmtId="4" fontId="136" fillId="66" borderId="0" xfId="970" applyNumberFormat="1" applyFont="1" applyFill="1" applyAlignment="1">
      <alignment vertical="top"/>
    </xf>
    <xf numFmtId="4" fontId="8" fillId="66" borderId="0" xfId="970" applyNumberFormat="1" applyFont="1" applyFill="1" applyAlignment="1">
      <alignment vertical="top"/>
    </xf>
    <xf numFmtId="4" fontId="8" fillId="65" borderId="0" xfId="970" applyNumberFormat="1" applyFont="1" applyFill="1" applyAlignment="1">
      <alignment vertical="top"/>
    </xf>
    <xf numFmtId="4" fontId="8" fillId="70" borderId="0" xfId="699" applyNumberFormat="1" applyFont="1" applyFill="1" applyBorder="1" applyAlignment="1">
      <alignment vertical="top"/>
    </xf>
    <xf numFmtId="4" fontId="8" fillId="86" borderId="0" xfId="712" applyNumberFormat="1" applyFont="1" applyFill="1" applyBorder="1" applyAlignment="1">
      <alignment horizontal="right" vertical="top" wrapText="1"/>
    </xf>
    <xf numFmtId="4" fontId="8" fillId="0" borderId="0" xfId="699" applyNumberFormat="1" applyFont="1" applyBorder="1" applyAlignment="1">
      <alignment vertical="top"/>
    </xf>
    <xf numFmtId="4" fontId="8" fillId="86" borderId="0" xfId="699" applyNumberFormat="1" applyFont="1" applyFill="1" applyBorder="1" applyAlignment="1">
      <alignment vertical="top"/>
    </xf>
    <xf numFmtId="4" fontId="140" fillId="0" borderId="0" xfId="699" applyNumberFormat="1" applyFont="1" applyBorder="1" applyAlignment="1">
      <alignment vertical="top"/>
    </xf>
    <xf numFmtId="4" fontId="140" fillId="0" borderId="0" xfId="0" applyNumberFormat="1" applyFont="1" applyAlignment="1">
      <alignment vertical="top"/>
    </xf>
    <xf numFmtId="4" fontId="8" fillId="79" borderId="0" xfId="712" applyNumberFormat="1" applyFont="1" applyFill="1" applyBorder="1" applyAlignment="1">
      <alignment horizontal="right" vertical="top" wrapText="1"/>
    </xf>
    <xf numFmtId="4" fontId="8" fillId="79" borderId="0" xfId="712" applyNumberFormat="1" applyFont="1" applyFill="1" applyBorder="1" applyAlignment="1">
      <alignment horizontal="center" vertical="top" wrapText="1"/>
    </xf>
    <xf numFmtId="4" fontId="140" fillId="0" borderId="0" xfId="699" applyNumberFormat="1" applyFont="1" applyAlignment="1">
      <alignment vertical="top"/>
    </xf>
    <xf numFmtId="4" fontId="8" fillId="70" borderId="204" xfId="0" applyNumberFormat="1" applyFont="1" applyFill="1" applyBorder="1" applyAlignment="1" applyProtection="1">
      <alignment horizontal="right" vertical="top"/>
    </xf>
    <xf numFmtId="0" fontId="8" fillId="70" borderId="213" xfId="0" applyFont="1" applyFill="1" applyBorder="1" applyAlignment="1" applyProtection="1">
      <alignment horizontal="left" vertical="top" wrapText="1"/>
    </xf>
    <xf numFmtId="0" fontId="8" fillId="0" borderId="204" xfId="970" applyFont="1" applyFill="1" applyBorder="1" applyAlignment="1" applyProtection="1">
      <alignment horizontal="right" vertical="top"/>
    </xf>
    <xf numFmtId="0" fontId="8" fillId="0" borderId="204" xfId="0" applyFont="1" applyFill="1" applyBorder="1" applyAlignment="1" applyProtection="1">
      <alignment vertical="top" wrapText="1"/>
    </xf>
    <xf numFmtId="4" fontId="8" fillId="0" borderId="204" xfId="0" applyNumberFormat="1" applyFont="1" applyFill="1" applyBorder="1" applyAlignment="1" applyProtection="1">
      <alignment horizontal="center" vertical="top"/>
    </xf>
    <xf numFmtId="4" fontId="8" fillId="0" borderId="204" xfId="970" applyNumberFormat="1" applyFont="1" applyFill="1" applyBorder="1" applyAlignment="1" applyProtection="1">
      <alignment vertical="top"/>
    </xf>
    <xf numFmtId="4" fontId="138" fillId="66" borderId="0" xfId="2031" applyNumberFormat="1" applyFont="1" applyFill="1" applyAlignment="1">
      <alignment horizontal="left" vertical="top" wrapText="1"/>
    </xf>
    <xf numFmtId="0" fontId="9" fillId="70" borderId="213" xfId="0" applyFont="1" applyFill="1" applyBorder="1" applyAlignment="1" applyProtection="1">
      <alignment horizontal="right" vertical="top"/>
    </xf>
    <xf numFmtId="0" fontId="9" fillId="70" borderId="213" xfId="993" applyNumberFormat="1" applyFont="1" applyFill="1" applyBorder="1" applyAlignment="1" applyProtection="1">
      <alignment horizontal="left" vertical="top" wrapText="1"/>
    </xf>
    <xf numFmtId="4" fontId="8" fillId="70" borderId="213" xfId="0" applyNumberFormat="1" applyFont="1" applyFill="1" applyBorder="1" applyAlignment="1" applyProtection="1">
      <alignment vertical="top"/>
    </xf>
    <xf numFmtId="0" fontId="8" fillId="70" borderId="213" xfId="0" applyFont="1" applyFill="1" applyBorder="1" applyAlignment="1" applyProtection="1">
      <alignment horizontal="center" vertical="top"/>
    </xf>
    <xf numFmtId="40" fontId="8" fillId="70" borderId="213" xfId="705" applyFont="1" applyFill="1" applyBorder="1" applyAlignment="1" applyProtection="1">
      <alignment vertical="top"/>
      <protection locked="0"/>
    </xf>
    <xf numFmtId="0" fontId="9" fillId="0" borderId="204" xfId="970" applyFont="1" applyFill="1" applyBorder="1" applyAlignment="1" applyProtection="1">
      <alignment horizontal="right" vertical="top"/>
    </xf>
    <xf numFmtId="0" fontId="14" fillId="0" borderId="204" xfId="0" applyNumberFormat="1" applyFont="1" applyFill="1" applyBorder="1" applyAlignment="1" applyProtection="1">
      <alignment horizontal="left" vertical="top" wrapText="1"/>
    </xf>
    <xf numFmtId="4" fontId="20" fillId="70" borderId="204" xfId="759" applyNumberFormat="1" applyFont="1" applyFill="1" applyBorder="1" applyAlignment="1" applyProtection="1">
      <alignment horizontal="right" vertical="top" wrapText="1"/>
    </xf>
    <xf numFmtId="4" fontId="20" fillId="70" borderId="204" xfId="0" applyNumberFormat="1" applyFont="1" applyFill="1" applyBorder="1" applyAlignment="1" applyProtection="1">
      <alignment horizontal="center" vertical="top" wrapText="1"/>
    </xf>
    <xf numFmtId="0" fontId="8" fillId="70" borderId="204" xfId="970" applyFont="1" applyFill="1" applyBorder="1" applyAlignment="1" applyProtection="1">
      <alignment horizontal="right" vertical="top"/>
    </xf>
    <xf numFmtId="0" fontId="8" fillId="70" borderId="204" xfId="0"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4" fontId="8" fillId="70" borderId="204" xfId="970" applyNumberFormat="1" applyFont="1" applyFill="1" applyBorder="1" applyAlignment="1" applyProtection="1">
      <alignment vertical="top"/>
    </xf>
    <xf numFmtId="0" fontId="9" fillId="0" borderId="204" xfId="970" applyFont="1" applyFill="1" applyBorder="1" applyAlignment="1" applyProtection="1">
      <alignment horizontal="right" vertical="top" wrapText="1"/>
    </xf>
    <xf numFmtId="193" fontId="8" fillId="70" borderId="204" xfId="970" applyNumberFormat="1" applyFont="1" applyFill="1" applyBorder="1" applyAlignment="1" applyProtection="1">
      <alignment horizontal="right" vertical="top"/>
    </xf>
    <xf numFmtId="193" fontId="8" fillId="0" borderId="204" xfId="970" applyNumberFormat="1" applyFont="1" applyFill="1" applyBorder="1" applyAlignment="1" applyProtection="1">
      <alignment horizontal="right" vertical="top"/>
    </xf>
    <xf numFmtId="0" fontId="9" fillId="70" borderId="204" xfId="970" applyFont="1" applyFill="1" applyBorder="1" applyAlignment="1" applyProtection="1">
      <alignment horizontal="right" vertical="top" wrapText="1"/>
    </xf>
    <xf numFmtId="0" fontId="9" fillId="70" borderId="204" xfId="0" applyFont="1" applyFill="1" applyBorder="1" applyAlignment="1" applyProtection="1">
      <alignment vertical="top" wrapText="1"/>
    </xf>
    <xf numFmtId="0" fontId="8" fillId="70" borderId="204" xfId="970" applyFont="1" applyFill="1" applyBorder="1" applyAlignment="1" applyProtection="1">
      <alignment horizontal="center" vertical="top"/>
    </xf>
    <xf numFmtId="191" fontId="8" fillId="0" borderId="204" xfId="0" applyNumberFormat="1" applyFont="1" applyBorder="1" applyAlignment="1" applyProtection="1">
      <alignment horizontal="right" vertical="top"/>
    </xf>
    <xf numFmtId="191" fontId="8" fillId="70" borderId="204" xfId="0" applyNumberFormat="1" applyFont="1" applyFill="1" applyBorder="1" applyAlignment="1" applyProtection="1">
      <alignment horizontal="right" vertical="top"/>
    </xf>
    <xf numFmtId="0" fontId="8" fillId="70" borderId="204" xfId="0" applyFont="1" applyFill="1" applyBorder="1" applyAlignment="1" applyProtection="1">
      <alignment horizontal="justify" vertical="top" wrapText="1"/>
    </xf>
    <xf numFmtId="4" fontId="8" fillId="70" borderId="204" xfId="2030" applyNumberFormat="1" applyFont="1" applyFill="1" applyBorder="1" applyAlignment="1" applyProtection="1">
      <alignment vertical="top"/>
    </xf>
    <xf numFmtId="4" fontId="8" fillId="70" borderId="204" xfId="972" applyNumberFormat="1" applyFont="1" applyFill="1" applyBorder="1" applyAlignment="1" applyProtection="1">
      <alignment horizontal="center" vertical="top"/>
    </xf>
    <xf numFmtId="0" fontId="8" fillId="70" borderId="204" xfId="0" applyNumberFormat="1" applyFont="1" applyFill="1" applyBorder="1" applyAlignment="1" applyProtection="1">
      <alignment horizontal="justify" vertical="top" wrapText="1"/>
    </xf>
    <xf numFmtId="0" fontId="9" fillId="0" borderId="204" xfId="0" applyNumberFormat="1" applyFont="1" applyFill="1" applyBorder="1" applyAlignment="1" applyProtection="1">
      <alignment horizontal="left" vertical="top" wrapText="1"/>
    </xf>
    <xf numFmtId="4" fontId="9" fillId="70" borderId="204" xfId="759" applyNumberFormat="1" applyFont="1" applyFill="1" applyBorder="1" applyAlignment="1" applyProtection="1">
      <alignment horizontal="right" vertical="top" wrapText="1"/>
    </xf>
    <xf numFmtId="4" fontId="9" fillId="70" borderId="204" xfId="0" applyNumberFormat="1" applyFont="1" applyFill="1" applyBorder="1" applyAlignment="1" applyProtection="1">
      <alignment horizontal="center" vertical="top" wrapText="1"/>
    </xf>
    <xf numFmtId="40" fontId="9" fillId="70" borderId="204" xfId="759" applyNumberFormat="1" applyFont="1" applyFill="1" applyBorder="1" applyAlignment="1" applyProtection="1">
      <alignment horizontal="right" vertical="top" wrapText="1"/>
      <protection locked="0"/>
    </xf>
    <xf numFmtId="4" fontId="8" fillId="70" borderId="204" xfId="868" applyNumberFormat="1" applyFont="1" applyFill="1" applyBorder="1" applyAlignment="1" applyProtection="1">
      <alignment horizontal="right" vertical="top" wrapText="1"/>
      <protection locked="0"/>
    </xf>
    <xf numFmtId="4" fontId="8" fillId="70" borderId="204" xfId="1047" applyNumberFormat="1" applyFont="1" applyFill="1" applyBorder="1" applyAlignment="1" applyProtection="1">
      <alignment vertical="top" wrapText="1"/>
      <protection locked="0"/>
    </xf>
    <xf numFmtId="39" fontId="8" fillId="0" borderId="204" xfId="1302" applyFont="1" applyFill="1" applyBorder="1" applyAlignment="1" applyProtection="1">
      <alignment horizontal="left" vertical="top"/>
    </xf>
    <xf numFmtId="4" fontId="8" fillId="70" borderId="204" xfId="1302" applyNumberFormat="1" applyFont="1" applyFill="1" applyBorder="1" applyAlignment="1" applyProtection="1">
      <alignment horizontal="right" vertical="top"/>
    </xf>
    <xf numFmtId="4" fontId="8" fillId="70" borderId="204" xfId="0" applyNumberFormat="1" applyFont="1" applyFill="1" applyBorder="1" applyAlignment="1" applyProtection="1">
      <alignment vertical="top"/>
      <protection locked="0"/>
    </xf>
    <xf numFmtId="174" fontId="8" fillId="70" borderId="204" xfId="1047" applyNumberFormat="1" applyFont="1" applyFill="1" applyBorder="1" applyAlignment="1" applyProtection="1">
      <alignment vertical="top" wrapText="1"/>
      <protection locked="0"/>
    </xf>
    <xf numFmtId="4" fontId="8" fillId="70" borderId="204" xfId="1302" applyNumberFormat="1" applyFont="1" applyFill="1" applyBorder="1" applyAlignment="1" applyProtection="1">
      <alignment vertical="top" wrapText="1"/>
    </xf>
    <xf numFmtId="4" fontId="8" fillId="70" borderId="204" xfId="1302" applyNumberFormat="1" applyFont="1" applyFill="1" applyBorder="1" applyAlignment="1" applyProtection="1">
      <alignment horizontal="center" vertical="top"/>
    </xf>
    <xf numFmtId="4" fontId="9" fillId="70" borderId="204" xfId="1302" applyNumberFormat="1" applyFont="1" applyFill="1" applyBorder="1" applyAlignment="1" applyProtection="1">
      <alignment horizontal="center" vertical="top"/>
    </xf>
    <xf numFmtId="0" fontId="9" fillId="0" borderId="204" xfId="0" applyFont="1" applyFill="1" applyBorder="1" applyAlignment="1" applyProtection="1">
      <alignment vertical="top"/>
    </xf>
    <xf numFmtId="0" fontId="8" fillId="0" borderId="204" xfId="0" applyFont="1" applyFill="1" applyBorder="1" applyAlignment="1" applyProtection="1">
      <alignment vertical="top"/>
    </xf>
    <xf numFmtId="39" fontId="9" fillId="0" borderId="204" xfId="1302" applyFont="1" applyFill="1" applyBorder="1" applyAlignment="1" applyProtection="1">
      <alignment horizontal="left" vertical="top"/>
    </xf>
    <xf numFmtId="4" fontId="9" fillId="70" borderId="204" xfId="1302" applyNumberFormat="1" applyFont="1" applyFill="1" applyBorder="1" applyAlignment="1" applyProtection="1">
      <alignment horizontal="left" vertical="top"/>
    </xf>
    <xf numFmtId="4" fontId="8" fillId="70" borderId="204" xfId="1302" applyNumberFormat="1" applyFont="1" applyFill="1" applyBorder="1" applyAlignment="1" applyProtection="1">
      <alignment vertical="top"/>
    </xf>
    <xf numFmtId="0" fontId="9" fillId="0" borderId="204" xfId="1767" applyFont="1" applyFill="1" applyBorder="1" applyAlignment="1" applyProtection="1">
      <alignment horizontal="center" vertical="top"/>
    </xf>
    <xf numFmtId="4" fontId="8" fillId="70" borderId="204" xfId="1050" applyNumberFormat="1" applyFont="1" applyFill="1" applyBorder="1" applyAlignment="1" applyProtection="1">
      <alignment horizontal="right" vertical="top" wrapText="1"/>
    </xf>
    <xf numFmtId="4" fontId="8" fillId="70" borderId="204" xfId="1302" applyNumberFormat="1" applyFont="1" applyFill="1" applyBorder="1" applyAlignment="1" applyProtection="1">
      <alignment horizontal="center" vertical="top" wrapText="1"/>
    </xf>
    <xf numFmtId="0" fontId="9" fillId="70" borderId="204" xfId="0" applyFont="1" applyFill="1" applyBorder="1" applyAlignment="1" applyProtection="1">
      <alignment vertical="top"/>
    </xf>
    <xf numFmtId="0" fontId="9" fillId="0" borderId="204" xfId="0" applyFont="1" applyFill="1" applyBorder="1" applyAlignment="1" applyProtection="1">
      <alignment horizontal="right" vertical="top"/>
    </xf>
    <xf numFmtId="2" fontId="8" fillId="0" borderId="204" xfId="839" applyNumberFormat="1" applyFont="1" applyFill="1" applyBorder="1" applyAlignment="1" applyProtection="1">
      <alignment horizontal="right" vertical="top"/>
    </xf>
    <xf numFmtId="2" fontId="9" fillId="0" borderId="204" xfId="839" applyNumberFormat="1" applyFont="1" applyFill="1" applyBorder="1" applyAlignment="1" applyProtection="1">
      <alignment horizontal="center" vertical="top"/>
    </xf>
    <xf numFmtId="1" fontId="9" fillId="0" borderId="204" xfId="839" applyNumberFormat="1" applyFont="1" applyFill="1" applyBorder="1" applyAlignment="1" applyProtection="1">
      <alignment horizontal="right" vertical="top"/>
    </xf>
    <xf numFmtId="193" fontId="8" fillId="0" borderId="204" xfId="839" applyNumberFormat="1" applyFont="1" applyFill="1" applyBorder="1" applyAlignment="1" applyProtection="1">
      <alignment horizontal="right" vertical="top"/>
    </xf>
    <xf numFmtId="0" fontId="8" fillId="70" borderId="213" xfId="0" applyFont="1" applyFill="1" applyBorder="1" applyAlignment="1" applyProtection="1">
      <alignment vertical="top" wrapText="1"/>
    </xf>
    <xf numFmtId="2" fontId="8" fillId="82" borderId="205" xfId="839" applyNumberFormat="1" applyFont="1" applyFill="1" applyBorder="1" applyAlignment="1" applyProtection="1">
      <alignment horizontal="right" vertical="top"/>
    </xf>
    <xf numFmtId="4" fontId="8" fillId="70" borderId="204" xfId="869" applyNumberFormat="1" applyFont="1" applyFill="1" applyBorder="1" applyAlignment="1" applyProtection="1">
      <alignment horizontal="right" vertical="top" wrapText="1"/>
      <protection locked="0"/>
    </xf>
    <xf numFmtId="4" fontId="8" fillId="70" borderId="204" xfId="868" applyNumberFormat="1" applyFont="1" applyFill="1" applyBorder="1" applyAlignment="1" applyProtection="1">
      <alignment vertical="top" wrapText="1"/>
      <protection locked="0"/>
    </xf>
    <xf numFmtId="4" fontId="8" fillId="70" borderId="204" xfId="868" applyNumberFormat="1" applyFont="1" applyFill="1" applyBorder="1" applyAlignment="1" applyProtection="1">
      <alignment vertical="top" wrapText="1"/>
    </xf>
    <xf numFmtId="39" fontId="8" fillId="70" borderId="204" xfId="1268" applyNumberFormat="1" applyFont="1" applyFill="1" applyBorder="1" applyAlignment="1" applyProtection="1">
      <alignment vertical="top" wrapText="1"/>
      <protection locked="0"/>
    </xf>
    <xf numFmtId="0" fontId="9" fillId="0" borderId="0" xfId="0" applyFont="1" applyAlignment="1" applyProtection="1">
      <alignment vertical="top"/>
    </xf>
    <xf numFmtId="0" fontId="8" fillId="0" borderId="0" xfId="0" applyFont="1" applyAlignment="1" applyProtection="1">
      <alignment horizontal="center" vertical="top"/>
    </xf>
    <xf numFmtId="4" fontId="146" fillId="0" borderId="0" xfId="0" applyNumberFormat="1" applyFont="1" applyAlignment="1" applyProtection="1">
      <alignment vertical="top"/>
    </xf>
    <xf numFmtId="0" fontId="8" fillId="0" borderId="0" xfId="0" applyFont="1" applyAlignment="1" applyProtection="1">
      <alignment vertical="top"/>
    </xf>
    <xf numFmtId="4" fontId="140" fillId="0" borderId="0" xfId="0" applyNumberFormat="1" applyFont="1" applyAlignment="1" applyProtection="1">
      <alignment vertical="top"/>
    </xf>
    <xf numFmtId="0" fontId="9" fillId="0" borderId="0" xfId="0" applyFont="1" applyAlignment="1" applyProtection="1">
      <alignment horizontal="left" vertical="top" wrapText="1"/>
    </xf>
    <xf numFmtId="2" fontId="8" fillId="0" borderId="0" xfId="0" applyNumberFormat="1" applyFont="1" applyAlignment="1" applyProtection="1">
      <alignment horizontal="left" vertical="top"/>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0" fontId="9" fillId="66" borderId="0" xfId="1110" applyFont="1" applyFill="1" applyAlignment="1">
      <alignment horizontal="center"/>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4" fontId="170" fillId="70" borderId="0" xfId="1110" applyNumberFormat="1" applyFont="1" applyFill="1" applyAlignment="1">
      <alignment horizontal="left" vertical="top" wrapText="1"/>
    </xf>
    <xf numFmtId="0" fontId="158" fillId="0" borderId="106" xfId="1497" applyFont="1" applyBorder="1" applyAlignment="1">
      <alignment horizontal="center" vertical="center"/>
    </xf>
    <xf numFmtId="0" fontId="158" fillId="0" borderId="25" xfId="1497" applyFont="1" applyBorder="1" applyAlignment="1">
      <alignment horizontal="center" vertical="center"/>
    </xf>
    <xf numFmtId="0" fontId="158" fillId="66" borderId="107" xfId="1497" applyFont="1" applyFill="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9" xfId="1497" applyFont="1" applyBorder="1" applyAlignment="1">
      <alignment horizontal="center" vertical="center"/>
    </xf>
    <xf numFmtId="0" fontId="158" fillId="0" borderId="102" xfId="1497" applyFont="1" applyBorder="1" applyAlignment="1">
      <alignment horizontal="center" vertical="center"/>
    </xf>
    <xf numFmtId="0" fontId="158" fillId="66" borderId="101" xfId="1497" applyFont="1" applyFill="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2" fontId="158" fillId="0" borderId="19" xfId="1497" applyNumberFormat="1"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6" fillId="0" borderId="0" xfId="1497" applyFont="1" applyBorder="1" applyAlignment="1">
      <alignment horizontal="center"/>
    </xf>
    <xf numFmtId="0" fontId="156" fillId="0" borderId="0" xfId="1497" applyFont="1" applyAlignment="1">
      <alignment horizontal="center"/>
    </xf>
    <xf numFmtId="0" fontId="157" fillId="62" borderId="105" xfId="1497" applyFont="1" applyFill="1" applyBorder="1" applyAlignment="1">
      <alignment horizontal="center" vertical="center" wrapText="1"/>
    </xf>
    <xf numFmtId="0" fontId="157" fillId="62" borderId="100"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06"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104"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3"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0" fontId="158" fillId="66" borderId="106" xfId="1497" applyFont="1" applyFill="1" applyBorder="1" applyAlignment="1">
      <alignment horizontal="center" vertical="center"/>
    </xf>
    <xf numFmtId="0" fontId="158" fillId="66" borderId="25"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43"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vertical="top"/>
    </xf>
    <xf numFmtId="0" fontId="71" fillId="0" borderId="0" xfId="0" applyFont="1" applyFill="1" applyAlignment="1">
      <alignment horizontal="left" vertical="top"/>
    </xf>
    <xf numFmtId="2" fontId="71" fillId="0" borderId="0" xfId="0" applyNumberFormat="1" applyFont="1" applyFill="1" applyAlignment="1">
      <alignment horizontal="left" vertical="top"/>
    </xf>
    <xf numFmtId="0" fontId="138" fillId="86" borderId="0" xfId="2031" applyFont="1" applyFill="1" applyAlignment="1">
      <alignment horizontal="left" vertical="top" wrapText="1"/>
    </xf>
    <xf numFmtId="0" fontId="9" fillId="0" borderId="0" xfId="0" applyFont="1" applyAlignment="1" applyProtection="1">
      <alignment horizontal="left" vertical="top" wrapText="1"/>
    </xf>
    <xf numFmtId="2" fontId="8" fillId="0" borderId="0" xfId="0" applyNumberFormat="1" applyFont="1" applyAlignment="1" applyProtection="1">
      <alignment horizontal="left" vertical="top"/>
    </xf>
    <xf numFmtId="4" fontId="138" fillId="66" borderId="0" xfId="2031" applyNumberFormat="1" applyFont="1" applyFill="1" applyAlignment="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26"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174" fontId="45" fillId="0" borderId="24" xfId="0" applyNumberFormat="1" applyFont="1" applyFill="1" applyBorder="1" applyAlignment="1">
      <alignment horizontal="right"/>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4" fontId="8" fillId="0" borderId="0" xfId="0" applyNumberFormat="1" applyFont="1" applyAlignment="1" applyProtection="1">
      <alignment vertical="top"/>
    </xf>
    <xf numFmtId="0" fontId="9" fillId="0" borderId="0" xfId="0" applyFont="1" applyAlignment="1" applyProtection="1">
      <alignment horizontal="center" vertical="top"/>
    </xf>
    <xf numFmtId="0" fontId="8" fillId="0" borderId="0" xfId="0" applyFont="1" applyAlignment="1" applyProtection="1">
      <alignment horizontal="center" vertical="top" wrapText="1"/>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4" fontId="9" fillId="65" borderId="210" xfId="0" applyNumberFormat="1" applyFont="1" applyFill="1" applyBorder="1" applyAlignment="1" applyProtection="1">
      <alignment horizontal="center" vertical="top"/>
    </xf>
    <xf numFmtId="2" fontId="140" fillId="0" borderId="0" xfId="0" applyNumberFormat="1" applyFont="1" applyFill="1" applyBorder="1" applyAlignment="1" applyProtection="1">
      <alignment horizontal="right" vertical="top"/>
    </xf>
    <xf numFmtId="0" fontId="146" fillId="0" borderId="0" xfId="0" applyFont="1" applyFill="1" applyBorder="1" applyAlignment="1" applyProtection="1">
      <alignment horizontal="left" vertical="top" wrapText="1"/>
    </xf>
    <xf numFmtId="4" fontId="140" fillId="0" borderId="0" xfId="0" applyNumberFormat="1" applyFont="1" applyFill="1" applyBorder="1" applyAlignment="1" applyProtection="1">
      <alignment vertical="top"/>
    </xf>
    <xf numFmtId="4" fontId="140" fillId="0" borderId="0" xfId="0" applyNumberFormat="1" applyFont="1" applyFill="1" applyBorder="1" applyAlignment="1" applyProtection="1">
      <alignment horizontal="center" vertical="top"/>
    </xf>
    <xf numFmtId="4" fontId="8" fillId="0" borderId="0" xfId="0" applyNumberFormat="1" applyFont="1" applyFill="1" applyBorder="1" applyAlignment="1" applyProtection="1">
      <alignment vertical="top"/>
    </xf>
    <xf numFmtId="231" fontId="9" fillId="70" borderId="204" xfId="705" applyNumberFormat="1" applyFont="1" applyFill="1" applyBorder="1" applyAlignment="1" applyProtection="1">
      <alignment horizontal="center" vertical="top" wrapText="1"/>
    </xf>
    <xf numFmtId="0" fontId="9" fillId="70" borderId="204" xfId="970" applyFont="1" applyFill="1" applyBorder="1" applyAlignment="1" applyProtection="1">
      <alignment vertical="top" wrapText="1"/>
    </xf>
    <xf numFmtId="40" fontId="8" fillId="70" borderId="204" xfId="705" applyFont="1" applyFill="1" applyBorder="1" applyAlignment="1" applyProtection="1">
      <alignment vertical="top"/>
    </xf>
    <xf numFmtId="2" fontId="8" fillId="70" borderId="204" xfId="705" applyNumberFormat="1" applyFont="1" applyFill="1" applyBorder="1" applyAlignment="1" applyProtection="1">
      <alignment horizontal="center" vertical="top"/>
    </xf>
    <xf numFmtId="0" fontId="8" fillId="70" borderId="213" xfId="0" applyFont="1" applyFill="1" applyBorder="1" applyAlignment="1" applyProtection="1">
      <alignment vertical="top"/>
    </xf>
    <xf numFmtId="174" fontId="140" fillId="70" borderId="204" xfId="0" applyNumberFormat="1" applyFont="1" applyFill="1" applyBorder="1" applyAlignment="1" applyProtection="1">
      <alignment vertical="top" wrapText="1"/>
    </xf>
    <xf numFmtId="39" fontId="8" fillId="70" borderId="204" xfId="0" applyNumberFormat="1" applyFont="1" applyFill="1" applyBorder="1" applyAlignment="1" applyProtection="1">
      <alignment vertical="top"/>
    </xf>
    <xf numFmtId="40" fontId="9" fillId="0" borderId="204" xfId="759" applyNumberFormat="1" applyFont="1" applyFill="1" applyBorder="1" applyAlignment="1" applyProtection="1">
      <alignment horizontal="right" vertical="top" wrapText="1"/>
    </xf>
    <xf numFmtId="4" fontId="9" fillId="0" borderId="204" xfId="0" applyNumberFormat="1" applyFont="1" applyFill="1" applyBorder="1" applyAlignment="1" applyProtection="1">
      <alignment horizontal="center" vertical="top" wrapText="1"/>
    </xf>
    <xf numFmtId="0" fontId="8" fillId="0" borderId="204" xfId="970" applyFont="1" applyFill="1" applyBorder="1" applyAlignment="1" applyProtection="1">
      <alignment horizontal="center" vertical="top"/>
    </xf>
    <xf numFmtId="4" fontId="8" fillId="0" borderId="204" xfId="728" applyNumberFormat="1" applyFont="1" applyFill="1" applyBorder="1" applyAlignment="1" applyProtection="1">
      <alignment vertical="top"/>
    </xf>
    <xf numFmtId="0" fontId="9" fillId="0" borderId="204" xfId="0" applyFont="1" applyFill="1" applyBorder="1" applyAlignment="1" applyProtection="1">
      <alignment vertical="top" wrapText="1"/>
    </xf>
    <xf numFmtId="169" fontId="8" fillId="0" borderId="204" xfId="743" applyFont="1" applyFill="1" applyBorder="1" applyAlignment="1" applyProtection="1">
      <alignment vertical="top"/>
    </xf>
    <xf numFmtId="49" fontId="8" fillId="0" borderId="204" xfId="970" applyNumberFormat="1" applyFont="1" applyFill="1" applyBorder="1" applyAlignment="1" applyProtection="1">
      <alignment horizontal="center" vertical="top"/>
    </xf>
    <xf numFmtId="1" fontId="13" fillId="0" borderId="204" xfId="970" applyNumberFormat="1" applyFont="1" applyFill="1" applyBorder="1" applyAlignment="1" applyProtection="1">
      <alignment horizontal="center" vertical="top"/>
    </xf>
    <xf numFmtId="0" fontId="140" fillId="0" borderId="204" xfId="0" applyFont="1" applyFill="1" applyBorder="1" applyAlignment="1" applyProtection="1">
      <alignment vertical="top" wrapText="1"/>
    </xf>
    <xf numFmtId="4" fontId="8" fillId="0" borderId="204" xfId="1017" applyNumberFormat="1" applyFont="1" applyFill="1" applyBorder="1" applyAlignment="1" applyProtection="1">
      <alignment vertical="top"/>
    </xf>
    <xf numFmtId="174" fontId="8" fillId="0" borderId="204" xfId="1017" applyNumberFormat="1" applyFont="1" applyFill="1" applyBorder="1" applyAlignment="1" applyProtection="1">
      <alignment horizontal="center" vertical="top" wrapText="1"/>
    </xf>
    <xf numFmtId="4" fontId="8" fillId="0" borderId="204" xfId="1305" applyNumberFormat="1" applyFont="1" applyFill="1" applyBorder="1" applyAlignment="1" applyProtection="1">
      <alignment horizontal="right" vertical="top"/>
    </xf>
    <xf numFmtId="0" fontId="9" fillId="0" borderId="204" xfId="0" applyFont="1" applyFill="1" applyBorder="1" applyAlignment="1" applyProtection="1">
      <alignment horizontal="left" vertical="top" wrapText="1"/>
    </xf>
    <xf numFmtId="0" fontId="8" fillId="0" borderId="204" xfId="0" applyFont="1" applyFill="1" applyBorder="1" applyAlignment="1" applyProtection="1">
      <alignment horizontal="left" vertical="top" wrapText="1"/>
    </xf>
    <xf numFmtId="40" fontId="8" fillId="0" borderId="204" xfId="705" applyFont="1" applyFill="1" applyBorder="1" applyAlignment="1" applyProtection="1">
      <alignment vertical="top"/>
    </xf>
    <xf numFmtId="174" fontId="8" fillId="0" borderId="204" xfId="970" applyNumberFormat="1" applyFont="1" applyFill="1" applyBorder="1" applyAlignment="1" applyProtection="1">
      <alignment horizontal="center" vertical="top"/>
    </xf>
    <xf numFmtId="0" fontId="8" fillId="48" borderId="0" xfId="970" applyFont="1" applyFill="1" applyAlignment="1" applyProtection="1">
      <alignment vertical="top"/>
    </xf>
    <xf numFmtId="2" fontId="8" fillId="0" borderId="204" xfId="970" applyNumberFormat="1" applyFont="1" applyFill="1" applyBorder="1" applyAlignment="1" applyProtection="1">
      <alignment horizontal="right" vertical="top"/>
    </xf>
    <xf numFmtId="4" fontId="8" fillId="0" borderId="204" xfId="970" applyNumberFormat="1" applyFont="1" applyFill="1" applyBorder="1" applyAlignment="1" applyProtection="1">
      <alignment vertical="top" wrapText="1"/>
    </xf>
    <xf numFmtId="4" fontId="8" fillId="0" borderId="204" xfId="728" applyNumberFormat="1" applyFont="1" applyFill="1" applyBorder="1" applyAlignment="1" applyProtection="1">
      <alignment vertical="top" wrapText="1"/>
    </xf>
    <xf numFmtId="0" fontId="8" fillId="82" borderId="204" xfId="970" applyFont="1" applyFill="1" applyBorder="1" applyAlignment="1" applyProtection="1">
      <alignment horizontal="right" vertical="top"/>
    </xf>
    <xf numFmtId="0" fontId="9" fillId="82" borderId="204" xfId="0" applyFont="1" applyFill="1" applyBorder="1" applyAlignment="1" applyProtection="1">
      <alignment horizontal="center" vertical="top"/>
    </xf>
    <xf numFmtId="4" fontId="8" fillId="82" borderId="204" xfId="970" applyNumberFormat="1" applyFont="1" applyFill="1" applyBorder="1" applyAlignment="1" applyProtection="1">
      <alignment vertical="top"/>
    </xf>
    <xf numFmtId="0" fontId="8" fillId="82" borderId="204" xfId="970" applyFont="1" applyFill="1" applyBorder="1" applyAlignment="1" applyProtection="1">
      <alignment horizontal="center" vertical="top"/>
    </xf>
    <xf numFmtId="4" fontId="9" fillId="82" borderId="204" xfId="728" applyNumberFormat="1" applyFont="1" applyFill="1" applyBorder="1" applyAlignment="1" applyProtection="1">
      <alignment vertical="top"/>
    </xf>
    <xf numFmtId="0" fontId="13" fillId="0" borderId="204" xfId="0" applyFont="1" applyBorder="1" applyAlignment="1" applyProtection="1">
      <alignment horizontal="right" vertical="top" wrapText="1"/>
    </xf>
    <xf numFmtId="0" fontId="8" fillId="0" borderId="204" xfId="0" applyFont="1" applyBorder="1" applyAlignment="1" applyProtection="1">
      <alignment vertical="top" wrapText="1"/>
    </xf>
    <xf numFmtId="4" fontId="8" fillId="0" borderId="204" xfId="712" applyNumberFormat="1" applyFont="1" applyFill="1" applyBorder="1" applyAlignment="1" applyProtection="1">
      <alignment horizontal="right" vertical="top" wrapText="1"/>
    </xf>
    <xf numFmtId="4" fontId="8" fillId="0" borderId="204" xfId="712" applyNumberFormat="1" applyFont="1" applyFill="1" applyBorder="1" applyAlignment="1" applyProtection="1">
      <alignment horizontal="center" vertical="top"/>
    </xf>
    <xf numFmtId="4" fontId="8" fillId="0" borderId="204" xfId="0" applyNumberFormat="1" applyFont="1" applyFill="1" applyBorder="1" applyAlignment="1" applyProtection="1">
      <alignment vertical="top"/>
    </xf>
    <xf numFmtId="0" fontId="9" fillId="0" borderId="204" xfId="0" applyFont="1" applyBorder="1" applyAlignment="1" applyProtection="1">
      <alignment horizontal="center" vertical="top"/>
    </xf>
    <xf numFmtId="0" fontId="9" fillId="0" borderId="204" xfId="0" quotePrefix="1" applyFont="1" applyBorder="1" applyAlignment="1" applyProtection="1">
      <alignment horizontal="left" vertical="top" wrapText="1"/>
    </xf>
    <xf numFmtId="4" fontId="8" fillId="0" borderId="204" xfId="0" applyNumberFormat="1" applyFont="1" applyFill="1" applyBorder="1" applyAlignment="1" applyProtection="1">
      <alignment horizontal="right" vertical="top"/>
    </xf>
    <xf numFmtId="4" fontId="8" fillId="0" borderId="204" xfId="0" applyNumberFormat="1" applyFont="1" applyFill="1" applyBorder="1" applyAlignment="1" applyProtection="1">
      <alignment horizontal="center" vertical="top" wrapText="1"/>
    </xf>
    <xf numFmtId="4" fontId="8" fillId="0" borderId="204" xfId="840" applyNumberFormat="1" applyFont="1" applyFill="1" applyBorder="1" applyAlignment="1" applyProtection="1">
      <alignment vertical="top"/>
    </xf>
    <xf numFmtId="37" fontId="9" fillId="0" borderId="204" xfId="0" applyNumberFormat="1" applyFont="1" applyBorder="1" applyAlignment="1" applyProtection="1">
      <alignment horizontal="right" vertical="top" wrapText="1"/>
    </xf>
    <xf numFmtId="0" fontId="9" fillId="0" borderId="204" xfId="0" applyFont="1" applyBorder="1" applyAlignment="1" applyProtection="1">
      <alignment vertical="top" wrapText="1"/>
    </xf>
    <xf numFmtId="4" fontId="8" fillId="0" borderId="204" xfId="0" applyNumberFormat="1" applyFont="1" applyFill="1" applyBorder="1" applyAlignment="1" applyProtection="1">
      <alignment vertical="top" wrapText="1"/>
    </xf>
    <xf numFmtId="4" fontId="8" fillId="0" borderId="204" xfId="1493" applyNumberFormat="1" applyFont="1" applyFill="1" applyBorder="1" applyAlignment="1" applyProtection="1">
      <alignment vertical="top" wrapText="1"/>
    </xf>
    <xf numFmtId="37" fontId="8" fillId="0" borderId="204" xfId="0" applyNumberFormat="1" applyFont="1" applyBorder="1" applyAlignment="1" applyProtection="1">
      <alignment vertical="top" wrapText="1"/>
    </xf>
    <xf numFmtId="37" fontId="9" fillId="0" borderId="204" xfId="0" applyNumberFormat="1" applyFont="1" applyBorder="1" applyAlignment="1" applyProtection="1">
      <alignment vertical="top" wrapText="1"/>
    </xf>
    <xf numFmtId="4" fontId="8" fillId="0" borderId="204" xfId="2030" applyNumberFormat="1" applyFont="1" applyFill="1" applyBorder="1" applyAlignment="1" applyProtection="1">
      <alignment vertical="top"/>
    </xf>
    <xf numFmtId="4" fontId="8" fillId="0" borderId="204" xfId="972" applyNumberFormat="1" applyFont="1" applyFill="1" applyBorder="1" applyAlignment="1" applyProtection="1">
      <alignment horizontal="center" vertical="top"/>
    </xf>
    <xf numFmtId="4" fontId="8" fillId="0" borderId="204" xfId="0" applyNumberFormat="1" applyFont="1" applyFill="1" applyBorder="1" applyAlignment="1" applyProtection="1">
      <alignment horizontal="right" vertical="top" wrapText="1"/>
    </xf>
    <xf numFmtId="4" fontId="8" fillId="0" borderId="204" xfId="2030" applyNumberFormat="1" applyFont="1" applyFill="1" applyBorder="1" applyAlignment="1" applyProtection="1">
      <alignment vertical="top" wrapText="1"/>
    </xf>
    <xf numFmtId="0" fontId="14" fillId="0" borderId="204" xfId="0" applyFont="1" applyBorder="1" applyAlignment="1" applyProtection="1">
      <alignment vertical="top" wrapText="1"/>
    </xf>
    <xf numFmtId="49" fontId="9" fillId="0" borderId="204" xfId="1302" applyNumberFormat="1" applyFont="1" applyBorder="1" applyAlignment="1" applyProtection="1">
      <alignment horizontal="left" vertical="top" wrapText="1"/>
    </xf>
    <xf numFmtId="193" fontId="8" fillId="0" borderId="204" xfId="0" applyNumberFormat="1" applyFont="1" applyBorder="1" applyAlignment="1" applyProtection="1">
      <alignment horizontal="right" vertical="top"/>
    </xf>
    <xf numFmtId="0" fontId="13" fillId="0" borderId="204" xfId="0" applyFont="1" applyBorder="1" applyAlignment="1" applyProtection="1">
      <alignment vertical="top" wrapText="1"/>
    </xf>
    <xf numFmtId="4" fontId="8" fillId="0" borderId="204" xfId="750" applyNumberFormat="1" applyFont="1" applyFill="1" applyBorder="1" applyAlignment="1" applyProtection="1">
      <alignment horizontal="center" vertical="top" wrapText="1"/>
    </xf>
    <xf numFmtId="173" fontId="8" fillId="0" borderId="204" xfId="712" applyFont="1" applyFill="1" applyBorder="1" applyAlignment="1" applyProtection="1">
      <alignment horizontal="right" vertical="top" wrapText="1"/>
    </xf>
    <xf numFmtId="173" fontId="8" fillId="0" borderId="204" xfId="712" applyFont="1" applyFill="1" applyBorder="1" applyAlignment="1" applyProtection="1">
      <alignment horizontal="center" vertical="top" wrapText="1"/>
    </xf>
    <xf numFmtId="174" fontId="8" fillId="0" borderId="204" xfId="1493" applyNumberFormat="1" applyFont="1" applyFill="1" applyBorder="1" applyAlignment="1" applyProtection="1">
      <alignment vertical="top" wrapText="1"/>
    </xf>
    <xf numFmtId="237" fontId="9" fillId="0" borderId="204" xfId="0" applyNumberFormat="1" applyFont="1" applyBorder="1" applyAlignment="1" applyProtection="1">
      <alignment vertical="top" wrapText="1"/>
    </xf>
    <xf numFmtId="4" fontId="8" fillId="0" borderId="204" xfId="704" applyNumberFormat="1" applyFont="1" applyFill="1" applyBorder="1" applyAlignment="1" applyProtection="1">
      <alignment horizontal="center" vertical="top"/>
    </xf>
    <xf numFmtId="169" fontId="8" fillId="0" borderId="204" xfId="0" applyNumberFormat="1" applyFont="1" applyFill="1" applyBorder="1" applyAlignment="1" applyProtection="1">
      <alignment horizontal="center" vertical="top"/>
    </xf>
    <xf numFmtId="2" fontId="8" fillId="0" borderId="204" xfId="0" applyNumberFormat="1" applyFont="1" applyBorder="1" applyAlignment="1" applyProtection="1">
      <alignment horizontal="right" vertical="top"/>
    </xf>
    <xf numFmtId="174" fontId="8" fillId="0" borderId="204" xfId="0" applyNumberFormat="1" applyFont="1" applyFill="1" applyBorder="1" applyAlignment="1" applyProtection="1">
      <alignment vertical="top"/>
    </xf>
    <xf numFmtId="185" fontId="8" fillId="0" borderId="204" xfId="0" applyNumberFormat="1" applyFont="1" applyBorder="1" applyAlignment="1" applyProtection="1">
      <alignment vertical="top" wrapText="1"/>
    </xf>
    <xf numFmtId="4" fontId="8" fillId="0" borderId="204" xfId="0" applyNumberFormat="1" applyFont="1" applyBorder="1" applyAlignment="1" applyProtection="1">
      <alignment vertical="top"/>
    </xf>
    <xf numFmtId="2" fontId="8" fillId="0" borderId="204" xfId="0" applyNumberFormat="1" applyFont="1" applyFill="1" applyBorder="1" applyAlignment="1" applyProtection="1">
      <alignment horizontal="center" vertical="top"/>
    </xf>
    <xf numFmtId="185" fontId="8" fillId="83" borderId="204" xfId="0" applyNumberFormat="1" applyFont="1" applyFill="1" applyBorder="1" applyAlignment="1" applyProtection="1">
      <alignment horizontal="right" vertical="top" wrapText="1"/>
    </xf>
    <xf numFmtId="0" fontId="8" fillId="83" borderId="204" xfId="0" applyFont="1" applyFill="1" applyBorder="1" applyAlignment="1" applyProtection="1">
      <alignment vertical="top" wrapText="1"/>
    </xf>
    <xf numFmtId="0" fontId="140" fillId="83" borderId="204" xfId="0" applyFont="1" applyFill="1" applyBorder="1" applyAlignment="1" applyProtection="1">
      <alignment vertical="top" wrapText="1"/>
    </xf>
    <xf numFmtId="39" fontId="8" fillId="83" borderId="204" xfId="0" applyNumberFormat="1" applyFont="1" applyFill="1" applyBorder="1" applyAlignment="1" applyProtection="1">
      <alignment horizontal="right" vertical="top" wrapText="1"/>
    </xf>
    <xf numFmtId="0" fontId="8" fillId="0" borderId="204" xfId="0" applyFont="1" applyBorder="1" applyAlignment="1" applyProtection="1">
      <alignment horizontal="right" vertical="top"/>
    </xf>
    <xf numFmtId="49" fontId="9" fillId="0" borderId="204" xfId="1302" applyNumberFormat="1" applyFont="1" applyBorder="1" applyAlignment="1" applyProtection="1">
      <alignment vertical="top" wrapText="1"/>
    </xf>
    <xf numFmtId="37" fontId="146" fillId="0" borderId="204" xfId="0" applyNumberFormat="1" applyFont="1" applyBorder="1" applyAlignment="1" applyProtection="1">
      <alignment vertical="top" wrapText="1"/>
    </xf>
    <xf numFmtId="185" fontId="8" fillId="82" borderId="204" xfId="0" applyNumberFormat="1" applyFont="1" applyFill="1" applyBorder="1" applyAlignment="1" applyProtection="1">
      <alignment vertical="top" wrapText="1"/>
    </xf>
    <xf numFmtId="39" fontId="9" fillId="82" borderId="204" xfId="1298" applyFont="1" applyFill="1" applyBorder="1" applyAlignment="1" applyProtection="1">
      <alignment horizontal="center" vertical="top"/>
    </xf>
    <xf numFmtId="4" fontId="8" fillId="82" borderId="204" xfId="0" applyNumberFormat="1" applyFont="1" applyFill="1" applyBorder="1" applyAlignment="1" applyProtection="1">
      <alignment vertical="top" wrapText="1"/>
    </xf>
    <xf numFmtId="4" fontId="8" fillId="82" borderId="204" xfId="0" applyNumberFormat="1" applyFont="1" applyFill="1" applyBorder="1" applyAlignment="1" applyProtection="1">
      <alignment horizontal="center" vertical="top"/>
    </xf>
    <xf numFmtId="4" fontId="9" fillId="82" borderId="204" xfId="1493" applyNumberFormat="1" applyFont="1" applyFill="1" applyBorder="1" applyAlignment="1" applyProtection="1">
      <alignment vertical="top" wrapText="1"/>
    </xf>
    <xf numFmtId="2" fontId="140" fillId="0" borderId="204" xfId="0" applyNumberFormat="1" applyFont="1" applyFill="1" applyBorder="1" applyAlignment="1" applyProtection="1">
      <alignment horizontal="right" vertical="top"/>
    </xf>
    <xf numFmtId="4" fontId="8" fillId="0" borderId="204" xfId="868" applyNumberFormat="1" applyFont="1" applyFill="1" applyBorder="1" applyAlignment="1" applyProtection="1">
      <alignment vertical="top" wrapText="1"/>
    </xf>
    <xf numFmtId="2" fontId="146" fillId="0" borderId="204" xfId="0" applyNumberFormat="1" applyFont="1" applyFill="1" applyBorder="1" applyAlignment="1" applyProtection="1">
      <alignment horizontal="center" vertical="top"/>
    </xf>
    <xf numFmtId="0" fontId="146" fillId="0" borderId="204" xfId="0" applyFont="1" applyFill="1" applyBorder="1" applyAlignment="1" applyProtection="1">
      <alignment vertical="top" wrapText="1"/>
    </xf>
    <xf numFmtId="4" fontId="140" fillId="70" borderId="204" xfId="868" applyNumberFormat="1"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4" fontId="140" fillId="70" borderId="204" xfId="0" applyNumberFormat="1" applyFont="1" applyFill="1" applyBorder="1" applyAlignment="1" applyProtection="1">
      <alignment vertical="top"/>
    </xf>
    <xf numFmtId="2" fontId="146" fillId="0" borderId="204" xfId="0" applyNumberFormat="1" applyFont="1" applyFill="1" applyBorder="1" applyAlignment="1" applyProtection="1">
      <alignment horizontal="right" vertical="top"/>
    </xf>
    <xf numFmtId="1" fontId="146" fillId="0" borderId="204" xfId="0" applyNumberFormat="1" applyFont="1" applyFill="1" applyBorder="1" applyAlignment="1" applyProtection="1">
      <alignment horizontal="right" vertical="top"/>
    </xf>
    <xf numFmtId="193" fontId="140" fillId="0" borderId="204" xfId="0" applyNumberFormat="1" applyFont="1" applyFill="1" applyBorder="1" applyAlignment="1" applyProtection="1">
      <alignment horizontal="right" vertical="top"/>
    </xf>
    <xf numFmtId="193" fontId="146" fillId="0" borderId="204" xfId="0" applyNumberFormat="1" applyFont="1" applyFill="1" applyBorder="1" applyAlignment="1" applyProtection="1">
      <alignment horizontal="right" vertical="top"/>
    </xf>
    <xf numFmtId="0" fontId="140" fillId="0" borderId="204" xfId="0" applyNumberFormat="1" applyFont="1" applyFill="1" applyBorder="1" applyAlignment="1" applyProtection="1">
      <alignment horizontal="left" vertical="top" wrapText="1"/>
    </xf>
    <xf numFmtId="4" fontId="188" fillId="70" borderId="204" xfId="868" applyNumberFormat="1" applyFont="1" applyFill="1" applyBorder="1" applyAlignment="1" applyProtection="1">
      <alignment vertical="top" wrapText="1"/>
    </xf>
    <xf numFmtId="4" fontId="188" fillId="70" borderId="204" xfId="0" applyNumberFormat="1" applyFont="1" applyFill="1" applyBorder="1" applyAlignment="1" applyProtection="1">
      <alignment horizontal="center" vertical="top"/>
    </xf>
    <xf numFmtId="0" fontId="140" fillId="0" borderId="204" xfId="0" applyFont="1" applyFill="1" applyBorder="1" applyAlignment="1" applyProtection="1">
      <alignment vertical="top"/>
    </xf>
    <xf numFmtId="1" fontId="140" fillId="0" borderId="204" xfId="0" applyNumberFormat="1" applyFont="1" applyFill="1" applyBorder="1" applyAlignment="1" applyProtection="1">
      <alignment horizontal="right" vertical="top"/>
    </xf>
    <xf numFmtId="0" fontId="146" fillId="0" borderId="204" xfId="0" applyFont="1" applyFill="1" applyBorder="1" applyAlignment="1" applyProtection="1">
      <alignment vertical="top"/>
    </xf>
    <xf numFmtId="0" fontId="140" fillId="0" borderId="204" xfId="0" applyFont="1" applyFill="1" applyBorder="1" applyAlignment="1" applyProtection="1">
      <alignment horizontal="right" vertical="top"/>
    </xf>
    <xf numFmtId="2" fontId="9" fillId="0" borderId="204" xfId="0" applyNumberFormat="1" applyFont="1" applyFill="1" applyBorder="1" applyAlignment="1" applyProtection="1">
      <alignment horizontal="right" vertical="top"/>
    </xf>
    <xf numFmtId="193" fontId="9" fillId="0" borderId="204" xfId="0" applyNumberFormat="1" applyFont="1" applyFill="1" applyBorder="1" applyAlignment="1" applyProtection="1">
      <alignment horizontal="right" vertical="top"/>
    </xf>
    <xf numFmtId="0" fontId="8" fillId="0" borderId="204" xfId="0" quotePrefix="1" applyFont="1" applyFill="1" applyBorder="1" applyAlignment="1" applyProtection="1">
      <alignment horizontal="left" vertical="top" wrapText="1"/>
    </xf>
    <xf numFmtId="193" fontId="8" fillId="0" borderId="204" xfId="0" applyNumberFormat="1" applyFont="1" applyFill="1" applyBorder="1" applyAlignment="1" applyProtection="1">
      <alignment horizontal="right" vertical="top"/>
    </xf>
    <xf numFmtId="0" fontId="8" fillId="70" borderId="204" xfId="0" applyFont="1" applyFill="1" applyBorder="1" applyAlignment="1" applyProtection="1">
      <alignment vertical="top"/>
    </xf>
    <xf numFmtId="0" fontId="8" fillId="70" borderId="204" xfId="0" applyFont="1" applyFill="1" applyBorder="1" applyAlignment="1" applyProtection="1">
      <alignment horizontal="left" vertical="top" wrapText="1"/>
    </xf>
    <xf numFmtId="1" fontId="9" fillId="0" borderId="204" xfId="0" applyNumberFormat="1" applyFont="1" applyFill="1" applyBorder="1" applyAlignment="1" applyProtection="1">
      <alignment horizontal="right" vertical="top"/>
    </xf>
    <xf numFmtId="0" fontId="8" fillId="0" borderId="204" xfId="1744" applyFont="1" applyFill="1" applyBorder="1" applyAlignment="1" applyProtection="1">
      <alignment horizontal="left" vertical="top" wrapText="1"/>
    </xf>
    <xf numFmtId="4" fontId="8" fillId="70" borderId="204" xfId="868" applyNumberFormat="1" applyFont="1" applyFill="1" applyBorder="1" applyAlignment="1" applyProtection="1">
      <alignment horizontal="right" vertical="top" wrapText="1"/>
    </xf>
    <xf numFmtId="0" fontId="8" fillId="70" borderId="204" xfId="0" applyFont="1" applyFill="1" applyBorder="1" applyAlignment="1" applyProtection="1">
      <alignment horizontal="center" vertical="top"/>
    </xf>
    <xf numFmtId="49" fontId="8" fillId="0" borderId="204" xfId="0" applyNumberFormat="1" applyFont="1" applyFill="1" applyBorder="1" applyAlignment="1" applyProtection="1">
      <alignment horizontal="justify" vertical="top" wrapText="1"/>
    </xf>
    <xf numFmtId="0" fontId="9"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justify" vertical="top" wrapText="1"/>
    </xf>
    <xf numFmtId="4" fontId="8" fillId="70" borderId="204" xfId="0" applyNumberFormat="1" applyFont="1" applyFill="1" applyBorder="1" applyAlignment="1" applyProtection="1">
      <alignment vertical="top" wrapText="1"/>
    </xf>
    <xf numFmtId="4" fontId="9" fillId="70" borderId="204" xfId="868" applyNumberFormat="1" applyFont="1" applyFill="1" applyBorder="1" applyAlignment="1" applyProtection="1">
      <alignment vertical="top" wrapText="1"/>
    </xf>
    <xf numFmtId="4" fontId="9" fillId="70" borderId="204" xfId="0" applyNumberFormat="1" applyFont="1" applyFill="1" applyBorder="1" applyAlignment="1" applyProtection="1">
      <alignment horizontal="center" vertical="top"/>
    </xf>
    <xf numFmtId="4" fontId="9" fillId="70" borderId="204" xfId="0" applyNumberFormat="1" applyFont="1" applyFill="1" applyBorder="1" applyAlignment="1" applyProtection="1">
      <alignment vertical="top"/>
    </xf>
    <xf numFmtId="4" fontId="8" fillId="70" borderId="204" xfId="808"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xf>
    <xf numFmtId="0" fontId="8" fillId="0" borderId="204" xfId="0" applyFont="1" applyFill="1" applyBorder="1" applyAlignment="1" applyProtection="1">
      <alignment horizontal="right" vertical="top"/>
    </xf>
    <xf numFmtId="0" fontId="8" fillId="0" borderId="204" xfId="1210" applyFont="1" applyFill="1" applyBorder="1" applyAlignment="1" applyProtection="1">
      <alignment horizontal="left" vertical="top" wrapText="1"/>
    </xf>
    <xf numFmtId="0" fontId="9" fillId="70" borderId="204" xfId="0" applyFont="1" applyFill="1" applyBorder="1" applyAlignment="1" applyProtection="1">
      <alignment horizontal="center" vertical="top"/>
    </xf>
    <xf numFmtId="0" fontId="9" fillId="0" borderId="204" xfId="1210" applyFont="1" applyFill="1" applyBorder="1" applyAlignment="1" applyProtection="1">
      <alignment horizontal="left" vertical="top" wrapText="1"/>
    </xf>
    <xf numFmtId="0" fontId="9" fillId="0" borderId="204" xfId="970" applyFont="1" applyFill="1" applyBorder="1" applyAlignment="1" applyProtection="1">
      <alignment vertical="top" wrapText="1"/>
    </xf>
    <xf numFmtId="0" fontId="8" fillId="0" borderId="204" xfId="970" applyFont="1" applyFill="1" applyBorder="1" applyAlignment="1" applyProtection="1">
      <alignment vertical="top" wrapText="1"/>
    </xf>
    <xf numFmtId="0" fontId="9" fillId="82" borderId="205" xfId="0" applyFont="1" applyFill="1" applyBorder="1" applyAlignment="1" applyProtection="1">
      <alignment vertical="top"/>
    </xf>
    <xf numFmtId="0" fontId="9" fillId="82" borderId="206" xfId="0" applyFont="1" applyFill="1" applyBorder="1" applyAlignment="1" applyProtection="1">
      <alignment horizontal="center" vertical="top"/>
    </xf>
    <xf numFmtId="4" fontId="9" fillId="82" borderId="206" xfId="0" applyNumberFormat="1" applyFont="1" applyFill="1" applyBorder="1" applyAlignment="1" applyProtection="1">
      <alignment vertical="top"/>
    </xf>
    <xf numFmtId="4" fontId="8" fillId="82" borderId="206" xfId="0" applyNumberFormat="1" applyFont="1" applyFill="1" applyBorder="1" applyAlignment="1" applyProtection="1">
      <alignment horizontal="center" vertical="top"/>
    </xf>
    <xf numFmtId="4" fontId="9" fillId="82" borderId="207" xfId="0" applyNumberFormat="1" applyFont="1" applyFill="1" applyBorder="1" applyAlignment="1" applyProtection="1">
      <alignment vertical="top"/>
    </xf>
    <xf numFmtId="2" fontId="8" fillId="70" borderId="204" xfId="0" applyNumberFormat="1" applyFont="1" applyFill="1" applyBorder="1" applyAlignment="1" applyProtection="1">
      <alignment horizontal="right" vertical="top"/>
    </xf>
    <xf numFmtId="39" fontId="8" fillId="70" borderId="204" xfId="1047" applyNumberFormat="1" applyFont="1" applyFill="1" applyBorder="1" applyAlignment="1" applyProtection="1">
      <alignment vertical="top" wrapText="1"/>
    </xf>
    <xf numFmtId="4" fontId="8" fillId="70" borderId="204" xfId="1047" applyNumberFormat="1" applyFont="1" applyFill="1" applyBorder="1" applyAlignment="1" applyProtection="1">
      <alignment horizontal="center" vertical="top" wrapText="1"/>
    </xf>
    <xf numFmtId="2" fontId="9" fillId="70" borderId="204" xfId="0" applyNumberFormat="1" applyFont="1" applyFill="1" applyBorder="1" applyAlignment="1" applyProtection="1">
      <alignment horizontal="right" vertical="top"/>
    </xf>
    <xf numFmtId="39" fontId="8" fillId="0" borderId="204" xfId="0" applyNumberFormat="1" applyFont="1" applyFill="1" applyBorder="1" applyAlignment="1" applyProtection="1">
      <alignment horizontal="left" vertical="top" wrapText="1"/>
    </xf>
    <xf numFmtId="39" fontId="8" fillId="0" borderId="204" xfId="1047" applyNumberFormat="1" applyFont="1" applyFill="1" applyBorder="1" applyAlignment="1" applyProtection="1">
      <alignment vertical="top" wrapText="1"/>
    </xf>
    <xf numFmtId="2" fontId="8" fillId="70" borderId="204" xfId="0" applyNumberFormat="1" applyFont="1" applyFill="1" applyBorder="1" applyAlignment="1" applyProtection="1">
      <alignment vertical="top"/>
    </xf>
    <xf numFmtId="39" fontId="8" fillId="70" borderId="204" xfId="805"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wrapText="1"/>
    </xf>
    <xf numFmtId="1" fontId="8" fillId="0" borderId="204" xfId="0" applyNumberFormat="1" applyFont="1" applyFill="1" applyBorder="1" applyAlignment="1" applyProtection="1">
      <alignment horizontal="right" vertical="top"/>
    </xf>
    <xf numFmtId="193" fontId="8" fillId="70" borderId="204" xfId="0" applyNumberFormat="1" applyFont="1" applyFill="1" applyBorder="1" applyAlignment="1" applyProtection="1">
      <alignment horizontal="right" vertical="top"/>
    </xf>
    <xf numFmtId="39" fontId="9" fillId="0" borderId="204" xfId="1047" applyNumberFormat="1" applyFont="1" applyFill="1" applyBorder="1" applyAlignment="1" applyProtection="1">
      <alignment vertical="top" wrapText="1"/>
    </xf>
    <xf numFmtId="4" fontId="8" fillId="70" borderId="204" xfId="808" applyNumberFormat="1" applyFont="1" applyFill="1" applyBorder="1" applyAlignment="1" applyProtection="1">
      <alignment vertical="top" wrapText="1"/>
    </xf>
    <xf numFmtId="4" fontId="8" fillId="70" borderId="204" xfId="1048" applyNumberFormat="1" applyFont="1" applyFill="1" applyBorder="1" applyAlignment="1" applyProtection="1">
      <alignment horizontal="center" vertical="top" wrapText="1"/>
    </xf>
    <xf numFmtId="37" fontId="9" fillId="0" borderId="204" xfId="1047" applyNumberFormat="1" applyFont="1" applyFill="1" applyBorder="1" applyAlignment="1" applyProtection="1">
      <alignment horizontal="right" vertical="top" wrapText="1"/>
    </xf>
    <xf numFmtId="39" fontId="8" fillId="70" borderId="204" xfId="805" applyNumberFormat="1" applyFont="1" applyFill="1" applyBorder="1" applyAlignment="1" applyProtection="1">
      <alignment vertical="top"/>
    </xf>
    <xf numFmtId="2" fontId="8" fillId="82" borderId="205" xfId="0" applyNumberFormat="1" applyFont="1" applyFill="1" applyBorder="1" applyAlignment="1" applyProtection="1">
      <alignment vertical="top"/>
    </xf>
    <xf numFmtId="0" fontId="8" fillId="82" borderId="206" xfId="0" applyFont="1" applyFill="1" applyBorder="1" applyAlignment="1" applyProtection="1">
      <alignment vertical="top"/>
    </xf>
    <xf numFmtId="0" fontId="8" fillId="82" borderId="206" xfId="0" applyFont="1" applyFill="1" applyBorder="1" applyAlignment="1" applyProtection="1">
      <alignment horizontal="center" vertical="top"/>
    </xf>
    <xf numFmtId="1" fontId="9" fillId="0" borderId="204" xfId="1061" applyNumberFormat="1" applyFont="1" applyFill="1" applyBorder="1" applyAlignment="1" applyProtection="1">
      <alignment horizontal="right" vertical="top"/>
    </xf>
    <xf numFmtId="4" fontId="8" fillId="70" borderId="204" xfId="1061" applyNumberFormat="1" applyFont="1" applyFill="1" applyBorder="1" applyAlignment="1" applyProtection="1">
      <alignment vertical="top"/>
    </xf>
    <xf numFmtId="4" fontId="8" fillId="70" borderId="204" xfId="1061" applyNumberFormat="1" applyFont="1" applyFill="1" applyBorder="1" applyAlignment="1" applyProtection="1">
      <alignment horizontal="center" vertical="top"/>
    </xf>
    <xf numFmtId="4" fontId="8" fillId="70" borderId="204" xfId="1061" applyNumberFormat="1" applyFont="1" applyFill="1" applyBorder="1" applyAlignment="1" applyProtection="1">
      <alignment vertical="top" wrapText="1"/>
    </xf>
    <xf numFmtId="0" fontId="9" fillId="0" borderId="204" xfId="1061" applyFont="1" applyFill="1" applyBorder="1" applyAlignment="1" applyProtection="1">
      <alignment vertical="top" wrapText="1"/>
    </xf>
    <xf numFmtId="4" fontId="8" fillId="70" borderId="204" xfId="743" applyNumberFormat="1" applyFont="1" applyFill="1" applyBorder="1" applyAlignment="1" applyProtection="1">
      <alignment horizontal="center" vertical="top"/>
    </xf>
    <xf numFmtId="174" fontId="8" fillId="70" borderId="204" xfId="1061" applyNumberFormat="1" applyFont="1" applyFill="1" applyBorder="1" applyAlignment="1" applyProtection="1">
      <alignment vertical="top"/>
    </xf>
    <xf numFmtId="3" fontId="9" fillId="0" borderId="204" xfId="805" applyNumberFormat="1" applyFont="1" applyFill="1" applyBorder="1" applyAlignment="1" applyProtection="1">
      <alignment vertical="top"/>
    </xf>
    <xf numFmtId="4" fontId="9" fillId="0" borderId="204" xfId="805" applyNumberFormat="1" applyFont="1" applyFill="1" applyBorder="1" applyAlignment="1" applyProtection="1">
      <alignment vertical="top"/>
    </xf>
    <xf numFmtId="39" fontId="8" fillId="0" borderId="204" xfId="0" applyNumberFormat="1" applyFont="1" applyFill="1" applyBorder="1" applyAlignment="1" applyProtection="1">
      <alignment vertical="top" wrapText="1"/>
    </xf>
    <xf numFmtId="0" fontId="9" fillId="82" borderId="205" xfId="0" applyFont="1" applyFill="1" applyBorder="1" applyAlignment="1" applyProtection="1">
      <alignment horizontal="center" vertical="top"/>
    </xf>
    <xf numFmtId="2"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left" vertical="top" wrapText="1"/>
    </xf>
    <xf numFmtId="2" fontId="8" fillId="0" borderId="204" xfId="0" applyNumberFormat="1" applyFont="1" applyFill="1" applyBorder="1" applyAlignment="1" applyProtection="1">
      <alignment vertical="top"/>
    </xf>
    <xf numFmtId="1" fontId="9" fillId="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xf>
    <xf numFmtId="0" fontId="9" fillId="0" borderId="204" xfId="0" applyFont="1" applyFill="1" applyBorder="1" applyAlignment="1" applyProtection="1">
      <alignment horizontal="center" vertical="top"/>
    </xf>
    <xf numFmtId="0" fontId="9" fillId="0" borderId="204" xfId="0" quotePrefix="1" applyFont="1" applyFill="1" applyBorder="1" applyAlignment="1" applyProtection="1">
      <alignment horizontal="left" vertical="top"/>
    </xf>
    <xf numFmtId="0" fontId="9" fillId="0" borderId="204" xfId="0" applyFont="1" applyFill="1" applyBorder="1" applyAlignment="1" applyProtection="1">
      <alignment horizontal="justify" vertical="top" wrapText="1"/>
    </xf>
    <xf numFmtId="0" fontId="8" fillId="0" borderId="204" xfId="1150" applyFont="1" applyFill="1" applyBorder="1" applyAlignment="1" applyProtection="1">
      <alignment horizontal="left" vertical="top" wrapText="1"/>
    </xf>
    <xf numFmtId="0" fontId="8" fillId="70" borderId="204" xfId="1269" applyFont="1" applyFill="1" applyBorder="1" applyAlignment="1" applyProtection="1">
      <alignment horizontal="center" vertical="top" wrapText="1"/>
    </xf>
    <xf numFmtId="0" fontId="9" fillId="0" borderId="204" xfId="1269" applyNumberFormat="1" applyFont="1" applyFill="1" applyBorder="1" applyAlignment="1" applyProtection="1">
      <alignment horizontal="left" vertical="top" wrapText="1"/>
    </xf>
    <xf numFmtId="0" fontId="9" fillId="0" borderId="204" xfId="1271" applyNumberFormat="1" applyFont="1" applyFill="1" applyBorder="1" applyAlignment="1" applyProtection="1">
      <alignment horizontal="left" vertical="top" wrapText="1"/>
    </xf>
    <xf numFmtId="39" fontId="8" fillId="70" borderId="204" xfId="1271" applyNumberFormat="1" applyFont="1" applyFill="1" applyBorder="1" applyAlignment="1" applyProtection="1">
      <alignment vertical="top"/>
    </xf>
    <xf numFmtId="0" fontId="8" fillId="70" borderId="204" xfId="1271" applyNumberFormat="1" applyFont="1" applyFill="1" applyBorder="1" applyAlignment="1" applyProtection="1">
      <alignment horizontal="center" vertical="top" wrapText="1"/>
    </xf>
    <xf numFmtId="0" fontId="8" fillId="0" borderId="204" xfId="1271" applyNumberFormat="1" applyFont="1" applyFill="1" applyBorder="1" applyAlignment="1" applyProtection="1">
      <alignment vertical="top" wrapText="1"/>
    </xf>
    <xf numFmtId="0" fontId="9" fillId="0" borderId="204" xfId="1271" applyNumberFormat="1" applyFont="1" applyFill="1" applyBorder="1" applyAlignment="1" applyProtection="1">
      <alignment vertical="top" wrapText="1"/>
    </xf>
    <xf numFmtId="0" fontId="8" fillId="0" borderId="204" xfId="1271" applyNumberFormat="1" applyFont="1" applyFill="1" applyBorder="1" applyAlignment="1" applyProtection="1">
      <alignment horizontal="left" vertical="top" wrapText="1"/>
    </xf>
    <xf numFmtId="4" fontId="8" fillId="82" borderId="206" xfId="868" applyNumberFormat="1" applyFont="1" applyFill="1" applyBorder="1" applyAlignment="1" applyProtection="1">
      <alignment vertical="top" wrapText="1"/>
    </xf>
    <xf numFmtId="2" fontId="9" fillId="0" borderId="211" xfId="0" applyNumberFormat="1" applyFont="1" applyFill="1" applyBorder="1" applyAlignment="1" applyProtection="1">
      <alignment horizontal="right" vertical="top"/>
    </xf>
    <xf numFmtId="0" fontId="9" fillId="0" borderId="204" xfId="0" applyFont="1" applyFill="1" applyBorder="1" applyAlignment="1" applyProtection="1">
      <alignment horizontal="center" vertical="top" wrapText="1"/>
    </xf>
    <xf numFmtId="4" fontId="9" fillId="70" borderId="212" xfId="0" applyNumberFormat="1" applyFont="1" applyFill="1" applyBorder="1" applyAlignment="1" applyProtection="1">
      <alignment vertical="top"/>
    </xf>
    <xf numFmtId="1" fontId="146" fillId="0" borderId="204" xfId="1111" applyNumberFormat="1" applyFont="1" applyBorder="1" applyAlignment="1" applyProtection="1">
      <alignment horizontal="center" vertical="top"/>
    </xf>
    <xf numFmtId="0" fontId="146" fillId="0" borderId="204" xfId="1051" applyFont="1" applyBorder="1" applyAlignment="1" applyProtection="1">
      <alignment vertical="top" wrapText="1"/>
    </xf>
    <xf numFmtId="4" fontId="140" fillId="70" borderId="204" xfId="1111" applyNumberFormat="1" applyFont="1" applyFill="1" applyBorder="1" applyAlignment="1" applyProtection="1">
      <alignment vertical="top"/>
    </xf>
    <xf numFmtId="39" fontId="140" fillId="70" borderId="204" xfId="1111" applyFont="1" applyFill="1" applyBorder="1" applyAlignment="1" applyProtection="1">
      <alignment horizontal="center" vertical="top"/>
    </xf>
    <xf numFmtId="4" fontId="140" fillId="70" borderId="204" xfId="1111" applyNumberFormat="1" applyFont="1" applyFill="1" applyBorder="1" applyAlignment="1" applyProtection="1">
      <alignment horizontal="right" vertical="top"/>
    </xf>
    <xf numFmtId="37" fontId="146" fillId="0" borderId="204" xfId="1111" applyNumberFormat="1" applyFont="1" applyBorder="1" applyAlignment="1" applyProtection="1">
      <alignment horizontal="right" vertical="top" wrapText="1"/>
    </xf>
    <xf numFmtId="0" fontId="146" fillId="0" borderId="204" xfId="1047" applyFont="1" applyBorder="1" applyAlignment="1" applyProtection="1">
      <alignment vertical="top" wrapText="1"/>
    </xf>
    <xf numFmtId="190" fontId="13" fillId="70" borderId="204" xfId="0" applyNumberFormat="1" applyFont="1" applyFill="1" applyBorder="1" applyAlignment="1" applyProtection="1">
      <alignment horizontal="center" vertical="top"/>
    </xf>
    <xf numFmtId="197" fontId="140" fillId="0" borderId="204" xfId="1111" applyNumberFormat="1" applyFont="1" applyBorder="1" applyAlignment="1" applyProtection="1">
      <alignment horizontal="right" vertical="top" wrapText="1"/>
    </xf>
    <xf numFmtId="0" fontId="8" fillId="0" borderId="204" xfId="1268" applyFont="1" applyBorder="1" applyAlignment="1" applyProtection="1">
      <alignment vertical="top" wrapText="1"/>
    </xf>
    <xf numFmtId="0" fontId="8" fillId="70" borderId="204" xfId="1268" applyFont="1" applyFill="1" applyBorder="1" applyAlignment="1" applyProtection="1">
      <alignment horizontal="center" vertical="top" wrapText="1"/>
    </xf>
    <xf numFmtId="0" fontId="8" fillId="0" borderId="204" xfId="0" applyFont="1" applyBorder="1" applyAlignment="1" applyProtection="1">
      <alignment vertical="top"/>
    </xf>
    <xf numFmtId="0" fontId="178" fillId="0" borderId="204" xfId="0" applyFont="1" applyBorder="1" applyAlignment="1" applyProtection="1">
      <alignment vertical="top"/>
    </xf>
    <xf numFmtId="0" fontId="9" fillId="0" borderId="204" xfId="0" applyFont="1" applyBorder="1" applyAlignment="1" applyProtection="1">
      <alignment vertical="top"/>
    </xf>
    <xf numFmtId="0" fontId="146" fillId="0" borderId="204" xfId="1047" applyFont="1" applyBorder="1" applyAlignment="1" applyProtection="1">
      <alignment horizontal="left" vertical="top"/>
    </xf>
    <xf numFmtId="49" fontId="8" fillId="0" borderId="204" xfId="0" applyNumberFormat="1" applyFont="1" applyBorder="1" applyAlignment="1" applyProtection="1">
      <alignment horizontal="justify" vertical="top" wrapText="1"/>
    </xf>
    <xf numFmtId="0" fontId="9" fillId="0" borderId="204" xfId="1268" applyFont="1" applyBorder="1" applyAlignment="1" applyProtection="1">
      <alignment vertical="top" wrapText="1"/>
    </xf>
    <xf numFmtId="0" fontId="140" fillId="0" borderId="204" xfId="0" applyFont="1" applyBorder="1" applyAlignment="1" applyProtection="1">
      <alignment vertical="top"/>
    </xf>
    <xf numFmtId="2" fontId="140" fillId="70" borderId="204" xfId="0" applyNumberFormat="1" applyFont="1" applyFill="1" applyBorder="1" applyAlignment="1" applyProtection="1">
      <alignment vertical="top"/>
    </xf>
    <xf numFmtId="0" fontId="140" fillId="70" borderId="204" xfId="0" applyFont="1" applyFill="1" applyBorder="1" applyAlignment="1" applyProtection="1">
      <alignment horizontal="center" vertical="top"/>
    </xf>
    <xf numFmtId="0" fontId="140" fillId="0" borderId="204" xfId="0" applyFont="1" applyBorder="1" applyAlignment="1" applyProtection="1">
      <alignment vertical="top" wrapText="1"/>
    </xf>
    <xf numFmtId="193" fontId="140" fillId="0" borderId="204" xfId="0" applyNumberFormat="1" applyFont="1" applyBorder="1" applyAlignment="1" applyProtection="1">
      <alignment vertical="top"/>
    </xf>
    <xf numFmtId="2" fontId="140" fillId="0" borderId="204" xfId="0" applyNumberFormat="1" applyFont="1" applyBorder="1" applyAlignment="1" applyProtection="1">
      <alignment vertical="top"/>
    </xf>
    <xf numFmtId="0" fontId="140" fillId="0" borderId="204" xfId="1268" applyFont="1" applyBorder="1" applyAlignment="1" applyProtection="1">
      <alignment vertical="top"/>
    </xf>
    <xf numFmtId="0" fontId="8" fillId="0" borderId="204" xfId="1268" applyFont="1" applyBorder="1" applyAlignment="1" applyProtection="1">
      <alignment vertical="top"/>
    </xf>
    <xf numFmtId="0" fontId="8" fillId="70" borderId="204" xfId="0" applyFont="1" applyFill="1" applyBorder="1" applyAlignment="1" applyProtection="1">
      <alignment horizontal="center" vertical="top" wrapText="1"/>
    </xf>
    <xf numFmtId="4" fontId="140" fillId="70" borderId="204" xfId="0" applyNumberFormat="1" applyFont="1" applyFill="1" applyBorder="1" applyAlignment="1" applyProtection="1">
      <alignment vertical="top" wrapText="1"/>
    </xf>
    <xf numFmtId="0" fontId="9" fillId="0" borderId="204" xfId="0" applyFont="1" applyBorder="1" applyAlignment="1" applyProtection="1">
      <alignment horizontal="right" vertical="top"/>
    </xf>
    <xf numFmtId="174" fontId="8" fillId="7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center" vertical="top"/>
    </xf>
    <xf numFmtId="174" fontId="140" fillId="70" borderId="204" xfId="0" applyNumberFormat="1" applyFont="1" applyFill="1" applyBorder="1" applyAlignment="1" applyProtection="1">
      <alignment vertical="top"/>
    </xf>
    <xf numFmtId="4" fontId="8" fillId="70" borderId="204" xfId="869" applyNumberFormat="1" applyFont="1" applyFill="1" applyBorder="1" applyAlignment="1" applyProtection="1">
      <alignment horizontal="right" vertical="top" wrapText="1"/>
    </xf>
    <xf numFmtId="4" fontId="136" fillId="70" borderId="204" xfId="0" applyNumberFormat="1" applyFont="1" applyFill="1" applyBorder="1" applyAlignment="1" applyProtection="1">
      <alignment vertical="top"/>
    </xf>
    <xf numFmtId="0" fontId="9" fillId="70" borderId="204" xfId="0" applyFont="1" applyFill="1" applyBorder="1" applyAlignment="1" applyProtection="1">
      <alignment horizontal="right" vertical="top"/>
    </xf>
    <xf numFmtId="0" fontId="9" fillId="70" borderId="204" xfId="1219" applyFont="1" applyFill="1" applyBorder="1" applyAlignment="1" applyProtection="1">
      <alignment horizontal="left" vertical="top" wrapText="1"/>
    </xf>
    <xf numFmtId="0" fontId="8" fillId="70" borderId="204" xfId="0" applyFont="1" applyFill="1" applyBorder="1" applyAlignment="1" applyProtection="1">
      <alignment horizontal="right" vertical="top"/>
    </xf>
    <xf numFmtId="0" fontId="8" fillId="70" borderId="204" xfId="1219" applyFont="1" applyFill="1" applyBorder="1" applyAlignment="1" applyProtection="1">
      <alignment horizontal="left" vertical="top" wrapText="1"/>
    </xf>
    <xf numFmtId="183" fontId="8" fillId="70" borderId="204" xfId="1050" applyNumberFormat="1" applyFont="1" applyFill="1" applyBorder="1" applyAlignment="1" applyProtection="1">
      <alignment vertical="top" wrapText="1"/>
    </xf>
    <xf numFmtId="183" fontId="8" fillId="70" borderId="204" xfId="0" applyNumberFormat="1" applyFont="1" applyFill="1" applyBorder="1" applyAlignment="1" applyProtection="1">
      <alignment horizontal="right" vertical="top" wrapText="1"/>
    </xf>
    <xf numFmtId="190" fontId="8" fillId="70" borderId="204" xfId="0" applyNumberFormat="1" applyFont="1" applyFill="1" applyBorder="1" applyAlignment="1" applyProtection="1">
      <alignment horizontal="center" vertical="top"/>
    </xf>
    <xf numFmtId="185" fontId="9" fillId="82" borderId="204" xfId="970" applyNumberFormat="1" applyFont="1" applyFill="1" applyBorder="1" applyAlignment="1" applyProtection="1">
      <alignment horizontal="right" vertical="top"/>
    </xf>
    <xf numFmtId="0" fontId="9" fillId="82" borderId="204" xfId="970" applyFont="1" applyFill="1" applyBorder="1" applyAlignment="1" applyProtection="1">
      <alignment horizontal="center" vertical="top"/>
    </xf>
    <xf numFmtId="183" fontId="8" fillId="82" borderId="204" xfId="970" applyNumberFormat="1" applyFont="1" applyFill="1" applyBorder="1" applyAlignment="1" applyProtection="1">
      <alignment horizontal="right" vertical="top" wrapText="1"/>
    </xf>
    <xf numFmtId="4" fontId="8" fillId="82" borderId="204" xfId="970" applyNumberFormat="1" applyFont="1" applyFill="1" applyBorder="1" applyAlignment="1" applyProtection="1">
      <alignment horizontal="center" vertical="top"/>
    </xf>
    <xf numFmtId="4" fontId="9" fillId="82" borderId="204" xfId="970" applyNumberFormat="1" applyFont="1" applyFill="1" applyBorder="1" applyAlignment="1" applyProtection="1">
      <alignment horizontal="right" vertical="top" wrapText="1"/>
    </xf>
    <xf numFmtId="4" fontId="9" fillId="0" borderId="204" xfId="0" applyNumberFormat="1" applyFont="1" applyFill="1" applyBorder="1" applyAlignment="1" applyProtection="1">
      <alignment vertical="top"/>
    </xf>
    <xf numFmtId="4"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justify" vertical="top" wrapText="1"/>
    </xf>
    <xf numFmtId="1" fontId="9" fillId="0" borderId="211" xfId="0" applyNumberFormat="1" applyFont="1" applyFill="1" applyBorder="1" applyAlignment="1" applyProtection="1">
      <alignment horizontal="right" vertical="top"/>
    </xf>
    <xf numFmtId="4" fontId="8" fillId="0" borderId="212" xfId="0" applyNumberFormat="1" applyFont="1" applyFill="1" applyBorder="1" applyAlignment="1" applyProtection="1">
      <alignment vertical="top"/>
    </xf>
    <xf numFmtId="0" fontId="9"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9" fillId="0" borderId="207" xfId="0" applyNumberFormat="1" applyFont="1" applyFill="1" applyBorder="1" applyAlignment="1" applyProtection="1">
      <alignment vertical="top"/>
    </xf>
    <xf numFmtId="2" fontId="9" fillId="82" borderId="205" xfId="0" applyNumberFormat="1" applyFont="1" applyFill="1" applyBorder="1" applyAlignment="1" applyProtection="1">
      <alignment horizontal="right" vertical="top"/>
    </xf>
    <xf numFmtId="0" fontId="9" fillId="82" borderId="206" xfId="0" applyFont="1" applyFill="1" applyBorder="1" applyAlignment="1" applyProtection="1">
      <alignment horizontal="center" vertical="top" wrapText="1"/>
    </xf>
    <xf numFmtId="0" fontId="9" fillId="82" borderId="206" xfId="0" applyFont="1" applyFill="1" applyBorder="1" applyAlignment="1" applyProtection="1">
      <alignment vertical="top"/>
    </xf>
    <xf numFmtId="0" fontId="8"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74" fontId="8" fillId="70" borderId="204" xfId="0" applyNumberFormat="1" applyFont="1" applyFill="1" applyBorder="1" applyAlignment="1" applyProtection="1">
      <alignment horizontal="right"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0" fontId="8" fillId="82" borderId="204" xfId="0" applyFont="1" applyFill="1" applyBorder="1" applyAlignment="1" applyProtection="1">
      <alignment vertical="top"/>
    </xf>
    <xf numFmtId="4" fontId="9" fillId="82" borderId="204" xfId="0" applyNumberFormat="1" applyFont="1" applyFill="1" applyBorder="1" applyAlignment="1" applyProtection="1">
      <alignment vertical="top"/>
    </xf>
    <xf numFmtId="2" fontId="8" fillId="0" borderId="211" xfId="0" applyNumberFormat="1" applyFont="1" applyFill="1" applyBorder="1" applyAlignment="1" applyProtection="1">
      <alignment horizontal="right" vertical="top"/>
    </xf>
    <xf numFmtId="4" fontId="9" fillId="0" borderId="212" xfId="0" applyNumberFormat="1" applyFont="1" applyFill="1" applyBorder="1" applyAlignment="1" applyProtection="1">
      <alignmen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9" fillId="69" borderId="207" xfId="0" applyNumberFormat="1" applyFont="1" applyFill="1" applyBorder="1" applyAlignment="1" applyProtection="1">
      <alignment vertical="top"/>
    </xf>
    <xf numFmtId="2" fontId="8" fillId="0" borderId="0" xfId="0" applyNumberFormat="1" applyFont="1" applyFill="1" applyBorder="1" applyAlignment="1" applyProtection="1">
      <alignment horizontal="right" vertical="top"/>
    </xf>
    <xf numFmtId="0" fontId="9" fillId="0" borderId="0" xfId="0" applyFont="1" applyFill="1" applyBorder="1" applyAlignment="1" applyProtection="1">
      <alignment horizontal="right" vertical="top" wrapText="1"/>
    </xf>
    <xf numFmtId="0" fontId="8"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4" fontId="9" fillId="0" borderId="0" xfId="0" applyNumberFormat="1" applyFont="1" applyFill="1" applyBorder="1" applyAlignment="1" applyProtection="1">
      <alignment vertical="top"/>
    </xf>
    <xf numFmtId="2" fontId="8" fillId="0" borderId="0" xfId="0" applyNumberFormat="1" applyFont="1" applyFill="1" applyAlignment="1" applyProtection="1">
      <alignment horizontal="right" vertical="top"/>
    </xf>
    <xf numFmtId="0" fontId="8" fillId="0" borderId="0" xfId="0" applyFont="1" applyFill="1" applyAlignment="1" applyProtection="1">
      <alignment vertical="top" wrapText="1"/>
    </xf>
    <xf numFmtId="2" fontId="8" fillId="0" borderId="0" xfId="0" applyNumberFormat="1" applyFont="1" applyAlignment="1" applyProtection="1">
      <alignment vertical="top"/>
    </xf>
    <xf numFmtId="0" fontId="61" fillId="0" borderId="0" xfId="0" applyFont="1" applyAlignment="1" applyProtection="1">
      <alignment horizontal="center" vertical="top" wrapText="1"/>
    </xf>
    <xf numFmtId="0" fontId="8" fillId="0" borderId="0" xfId="0" applyFont="1" applyAlignment="1" applyProtection="1">
      <alignment horizontal="center" vertical="top" wrapText="1"/>
    </xf>
    <xf numFmtId="4" fontId="8" fillId="0" borderId="204" xfId="868" applyNumberFormat="1" applyFont="1" applyFill="1" applyBorder="1" applyAlignment="1" applyProtection="1">
      <alignment vertical="top" wrapText="1"/>
      <protection locked="0"/>
    </xf>
    <xf numFmtId="4" fontId="8" fillId="0" borderId="0" xfId="0" applyNumberFormat="1" applyFont="1" applyFill="1" applyBorder="1" applyAlignment="1" applyProtection="1">
      <alignment vertical="top"/>
      <protection locked="0"/>
    </xf>
    <xf numFmtId="4" fontId="8" fillId="70" borderId="204" xfId="2028" applyNumberFormat="1" applyFont="1" applyFill="1" applyBorder="1" applyAlignment="1" applyProtection="1">
      <alignment vertical="top" wrapText="1"/>
      <protection locked="0"/>
    </xf>
    <xf numFmtId="40" fontId="9" fillId="0" borderId="204" xfId="759" applyNumberFormat="1" applyFont="1" applyFill="1" applyBorder="1" applyAlignment="1" applyProtection="1">
      <alignment horizontal="right" vertical="top" wrapText="1"/>
      <protection locked="0"/>
    </xf>
    <xf numFmtId="4" fontId="8" fillId="0" borderId="204" xfId="728" applyNumberFormat="1" applyFont="1" applyFill="1" applyBorder="1" applyAlignment="1" applyProtection="1">
      <alignment vertical="top"/>
      <protection locked="0"/>
    </xf>
    <xf numFmtId="4" fontId="8" fillId="0" borderId="204" xfId="728" applyNumberFormat="1" applyFont="1" applyFill="1" applyBorder="1" applyAlignment="1" applyProtection="1">
      <alignment horizontal="right" vertical="top"/>
      <protection locked="0"/>
    </xf>
    <xf numFmtId="4" fontId="8" fillId="70" borderId="204" xfId="728" applyNumberFormat="1" applyFont="1" applyFill="1" applyBorder="1" applyAlignment="1" applyProtection="1">
      <alignment vertical="top"/>
      <protection locked="0"/>
    </xf>
    <xf numFmtId="4" fontId="8" fillId="0" borderId="204" xfId="743" applyNumberFormat="1" applyFont="1" applyFill="1" applyBorder="1" applyAlignment="1" applyProtection="1">
      <alignment vertical="top"/>
      <protection locked="0"/>
    </xf>
    <xf numFmtId="4" fontId="8" fillId="0" borderId="204" xfId="970" applyNumberFormat="1" applyFont="1" applyFill="1" applyBorder="1" applyAlignment="1" applyProtection="1">
      <alignment vertical="top"/>
      <protection locked="0"/>
    </xf>
    <xf numFmtId="4" fontId="8" fillId="82" borderId="204" xfId="728" applyNumberFormat="1" applyFont="1" applyFill="1" applyBorder="1" applyAlignment="1" applyProtection="1">
      <alignment vertical="top"/>
      <protection locked="0"/>
    </xf>
    <xf numFmtId="4" fontId="8" fillId="0" borderId="204" xfId="712" applyNumberFormat="1" applyFont="1" applyFill="1" applyBorder="1" applyAlignment="1" applyProtection="1">
      <alignment horizontal="right" vertical="top" wrapText="1"/>
      <protection locked="0"/>
    </xf>
    <xf numFmtId="4" fontId="8" fillId="0" borderId="204" xfId="840" applyNumberFormat="1" applyFont="1" applyFill="1" applyBorder="1" applyAlignment="1" applyProtection="1">
      <alignment horizontal="right" vertical="top" wrapText="1"/>
      <protection locked="0"/>
    </xf>
    <xf numFmtId="4" fontId="8" fillId="0" borderId="204" xfId="2028" applyNumberFormat="1" applyFont="1" applyFill="1" applyBorder="1" applyAlignment="1" applyProtection="1">
      <alignment vertical="top" wrapText="1"/>
      <protection locked="0"/>
    </xf>
    <xf numFmtId="4" fontId="8" fillId="0" borderId="204" xfId="2030" applyNumberFormat="1" applyFont="1" applyFill="1" applyBorder="1" applyAlignment="1" applyProtection="1">
      <alignment horizontal="right" vertical="top"/>
      <protection locked="0"/>
    </xf>
    <xf numFmtId="4" fontId="8" fillId="0" borderId="204" xfId="0" applyNumberFormat="1" applyFont="1" applyFill="1" applyBorder="1" applyAlignment="1" applyProtection="1">
      <alignment horizontal="right" vertical="top" wrapText="1"/>
      <protection locked="0"/>
    </xf>
    <xf numFmtId="4" fontId="8" fillId="0" borderId="204" xfId="2030" applyNumberFormat="1" applyFont="1" applyFill="1" applyBorder="1" applyAlignment="1" applyProtection="1">
      <alignment horizontal="right" vertical="top" wrapText="1"/>
      <protection locked="0"/>
    </xf>
    <xf numFmtId="173" fontId="8" fillId="0" borderId="204" xfId="712" applyFont="1" applyFill="1" applyBorder="1" applyAlignment="1" applyProtection="1">
      <alignment horizontal="right" vertical="top" wrapText="1"/>
      <protection locked="0"/>
    </xf>
    <xf numFmtId="4" fontId="8" fillId="0" borderId="204" xfId="750" applyNumberFormat="1" applyFont="1" applyFill="1" applyBorder="1" applyAlignment="1" applyProtection="1">
      <alignment horizontal="right" vertical="top" wrapText="1"/>
      <protection locked="0"/>
    </xf>
    <xf numFmtId="0" fontId="8" fillId="0" borderId="204" xfId="0" applyFont="1" applyFill="1" applyBorder="1" applyAlignment="1" applyProtection="1">
      <alignment vertical="top"/>
      <protection locked="0"/>
    </xf>
    <xf numFmtId="4" fontId="8" fillId="0" borderId="204" xfId="2028" applyNumberFormat="1" applyFont="1" applyFill="1" applyBorder="1" applyAlignment="1" applyProtection="1">
      <alignment horizontal="right" vertical="top" wrapText="1"/>
      <protection locked="0"/>
    </xf>
    <xf numFmtId="4" fontId="8" fillId="0" borderId="204" xfId="1061" applyNumberFormat="1" applyFont="1" applyFill="1" applyBorder="1" applyAlignment="1" applyProtection="1">
      <alignment horizontal="right" vertical="top"/>
      <protection locked="0"/>
    </xf>
    <xf numFmtId="4" fontId="8" fillId="82" borderId="204" xfId="2028" applyNumberFormat="1" applyFont="1" applyFill="1" applyBorder="1" applyAlignment="1" applyProtection="1">
      <alignment vertical="top" wrapText="1"/>
      <protection locked="0"/>
    </xf>
    <xf numFmtId="4" fontId="8" fillId="0" borderId="204" xfId="0" applyNumberFormat="1" applyFont="1" applyFill="1" applyBorder="1" applyAlignment="1" applyProtection="1">
      <alignment vertical="top"/>
      <protection locked="0"/>
    </xf>
    <xf numFmtId="4" fontId="153" fillId="70" borderId="204" xfId="0" applyNumberFormat="1" applyFont="1" applyFill="1" applyBorder="1" applyAlignment="1" applyProtection="1">
      <alignment vertical="top"/>
      <protection locked="0"/>
    </xf>
    <xf numFmtId="4" fontId="8" fillId="70" borderId="204" xfId="0" applyNumberFormat="1" applyFont="1" applyFill="1" applyBorder="1" applyAlignment="1" applyProtection="1">
      <alignment vertical="top" wrapText="1"/>
      <protection locked="0"/>
    </xf>
    <xf numFmtId="4" fontId="9" fillId="70" borderId="204" xfId="0" applyNumberFormat="1" applyFont="1" applyFill="1" applyBorder="1" applyAlignment="1" applyProtection="1">
      <alignment vertical="top"/>
      <protection locked="0"/>
    </xf>
    <xf numFmtId="4" fontId="9" fillId="82" borderId="206" xfId="0" applyNumberFormat="1" applyFont="1" applyFill="1" applyBorder="1" applyAlignment="1" applyProtection="1">
      <alignment vertical="top"/>
      <protection locked="0"/>
    </xf>
    <xf numFmtId="4" fontId="8" fillId="0" borderId="204" xfId="0" applyNumberFormat="1" applyFont="1" applyFill="1" applyBorder="1" applyAlignment="1" applyProtection="1">
      <alignment vertical="top" wrapText="1"/>
      <protection locked="0"/>
    </xf>
    <xf numFmtId="0" fontId="8" fillId="82" borderId="206" xfId="0" applyFont="1" applyFill="1" applyBorder="1" applyAlignment="1" applyProtection="1">
      <alignment vertical="top"/>
      <protection locked="0"/>
    </xf>
    <xf numFmtId="4" fontId="8" fillId="70" borderId="204" xfId="1061" applyNumberFormat="1" applyFont="1" applyFill="1" applyBorder="1" applyAlignment="1" applyProtection="1">
      <alignment vertical="top"/>
      <protection locked="0"/>
    </xf>
    <xf numFmtId="4" fontId="8" fillId="70" borderId="204" xfId="1744" applyNumberFormat="1" applyFont="1" applyFill="1" applyBorder="1" applyAlignment="1" applyProtection="1">
      <alignment vertical="top"/>
      <protection locked="0"/>
    </xf>
    <xf numFmtId="4" fontId="8" fillId="82" borderId="206" xfId="868" applyNumberFormat="1" applyFont="1" applyFill="1" applyBorder="1" applyAlignment="1" applyProtection="1">
      <alignment vertical="top" wrapText="1"/>
      <protection locked="0"/>
    </xf>
    <xf numFmtId="0" fontId="9" fillId="70" borderId="204" xfId="0" applyFont="1" applyFill="1" applyBorder="1" applyAlignment="1" applyProtection="1">
      <alignment vertical="top"/>
      <protection locked="0"/>
    </xf>
    <xf numFmtId="183" fontId="8" fillId="70" borderId="204" xfId="699" applyNumberFormat="1" applyFont="1" applyFill="1" applyBorder="1" applyAlignment="1" applyProtection="1">
      <alignment horizontal="right" vertical="top" wrapText="1"/>
      <protection locked="0"/>
    </xf>
    <xf numFmtId="0" fontId="8" fillId="70" borderId="204" xfId="0" applyFont="1" applyFill="1" applyBorder="1" applyAlignment="1" applyProtection="1">
      <alignment vertical="top"/>
      <protection locked="0"/>
    </xf>
    <xf numFmtId="4" fontId="8" fillId="70" borderId="204" xfId="743" applyNumberFormat="1" applyFont="1" applyFill="1" applyBorder="1" applyAlignment="1" applyProtection="1">
      <alignment horizontal="right" vertical="top" wrapText="1"/>
      <protection locked="0"/>
    </xf>
    <xf numFmtId="4" fontId="8" fillId="82" borderId="204" xfId="970" applyNumberFormat="1" applyFont="1" applyFill="1" applyBorder="1" applyAlignment="1" applyProtection="1">
      <alignment horizontal="right" vertical="top" wrapText="1"/>
      <protection locked="0"/>
    </xf>
    <xf numFmtId="4" fontId="8" fillId="0" borderId="206" xfId="868" applyNumberFormat="1" applyFont="1" applyFill="1" applyBorder="1" applyAlignment="1" applyProtection="1">
      <alignment vertical="top" wrapText="1"/>
      <protection locked="0"/>
    </xf>
    <xf numFmtId="0" fontId="9" fillId="82" borderId="206" xfId="0" applyFont="1" applyFill="1" applyBorder="1" applyAlignment="1" applyProtection="1">
      <alignment vertical="top"/>
      <protection locked="0"/>
    </xf>
    <xf numFmtId="4" fontId="9" fillId="0" borderId="204" xfId="0" applyNumberFormat="1" applyFont="1" applyFill="1" applyBorder="1" applyAlignment="1" applyProtection="1">
      <alignment vertical="top"/>
      <protection locked="0"/>
    </xf>
    <xf numFmtId="174" fontId="8" fillId="70" borderId="204" xfId="0" applyNumberFormat="1" applyFont="1" applyFill="1" applyBorder="1" applyAlignment="1" applyProtection="1">
      <alignment horizontal="right" vertical="top" wrapText="1"/>
      <protection locked="0"/>
    </xf>
    <xf numFmtId="4" fontId="8" fillId="70" borderId="204" xfId="759" applyNumberFormat="1" applyFont="1" applyFill="1" applyBorder="1" applyAlignment="1" applyProtection="1">
      <alignment horizontal="right" vertical="top"/>
      <protection locked="0"/>
    </xf>
  </cellXfs>
  <cellStyles count="2033">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30"/>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2"/>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NUEVO FORMATO DE PRESUPUESTOS" xfId="2029"/>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1"/>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1044</xdr:row>
      <xdr:rowOff>0</xdr:rowOff>
    </xdr:from>
    <xdr:to>
      <xdr:col>1</xdr:col>
      <xdr:colOff>1381125</xdr:colOff>
      <xdr:row>1044</xdr:row>
      <xdr:rowOff>109000</xdr:rowOff>
    </xdr:to>
    <xdr:sp macro="" textlink="">
      <xdr:nvSpPr>
        <xdr:cNvPr id="7"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1044</xdr:row>
      <xdr:rowOff>0</xdr:rowOff>
    </xdr:from>
    <xdr:ext cx="9525" cy="526545"/>
    <xdr:sp macro="" textlink="">
      <xdr:nvSpPr>
        <xdr:cNvPr id="8"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9"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10"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11"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12"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13"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1044</xdr:row>
      <xdr:rowOff>0</xdr:rowOff>
    </xdr:from>
    <xdr:to>
      <xdr:col>1</xdr:col>
      <xdr:colOff>1381125</xdr:colOff>
      <xdr:row>1044</xdr:row>
      <xdr:rowOff>109000</xdr:rowOff>
    </xdr:to>
    <xdr:sp macro="" textlink="">
      <xdr:nvSpPr>
        <xdr:cNvPr id="14"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372414</xdr:rowOff>
    </xdr:to>
    <xdr:sp macro="" textlink="">
      <xdr:nvSpPr>
        <xdr:cNvPr id="15"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09750" y="291465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372414</xdr:rowOff>
    </xdr:to>
    <xdr:sp macro="" textlink="">
      <xdr:nvSpPr>
        <xdr:cNvPr id="16"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09750" y="291465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353364</xdr:rowOff>
    </xdr:to>
    <xdr:sp macro="" textlink="">
      <xdr:nvSpPr>
        <xdr:cNvPr id="17"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09750" y="291465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1044</xdr:row>
      <xdr:rowOff>0</xdr:rowOff>
    </xdr:from>
    <xdr:to>
      <xdr:col>1</xdr:col>
      <xdr:colOff>1381125</xdr:colOff>
      <xdr:row>1044</xdr:row>
      <xdr:rowOff>109000</xdr:rowOff>
    </xdr:to>
    <xdr:sp macro="" textlink="">
      <xdr:nvSpPr>
        <xdr:cNvPr id="18"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1044</xdr:row>
      <xdr:rowOff>0</xdr:rowOff>
    </xdr:from>
    <xdr:ext cx="9525" cy="526545"/>
    <xdr:sp macro="" textlink="">
      <xdr:nvSpPr>
        <xdr:cNvPr id="1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2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2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1304925</xdr:colOff>
      <xdr:row>1044</xdr:row>
      <xdr:rowOff>0</xdr:rowOff>
    </xdr:from>
    <xdr:to>
      <xdr:col>1</xdr:col>
      <xdr:colOff>1314450</xdr:colOff>
      <xdr:row>1045</xdr:row>
      <xdr:rowOff>371683</xdr:rowOff>
    </xdr:to>
    <xdr:sp macro="" textlink="">
      <xdr:nvSpPr>
        <xdr:cNvPr id="25"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62150" y="32766000"/>
          <a:ext cx="9525" cy="533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371683</xdr:rowOff>
    </xdr:to>
    <xdr:sp macro="" textlink="">
      <xdr:nvSpPr>
        <xdr:cNvPr id="26"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62150" y="32766000"/>
          <a:ext cx="9525" cy="533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352633</xdr:rowOff>
    </xdr:to>
    <xdr:sp macro="" textlink="">
      <xdr:nvSpPr>
        <xdr:cNvPr id="27"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62150" y="32766000"/>
          <a:ext cx="9525" cy="514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912</xdr:row>
      <xdr:rowOff>0</xdr:rowOff>
    </xdr:from>
    <xdr:to>
      <xdr:col>1</xdr:col>
      <xdr:colOff>1381125</xdr:colOff>
      <xdr:row>912</xdr:row>
      <xdr:rowOff>109000</xdr:rowOff>
    </xdr:to>
    <xdr:sp macro="" textlink="">
      <xdr:nvSpPr>
        <xdr:cNvPr id="28" name="Text Box 15"/>
        <xdr:cNvSpPr txBox="1">
          <a:spLocks noChangeArrowheads="1"/>
        </xdr:cNvSpPr>
      </xdr:nvSpPr>
      <xdr:spPr bwMode="auto">
        <a:xfrm>
          <a:off x="1905000" y="1686972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850</xdr:row>
      <xdr:rowOff>0</xdr:rowOff>
    </xdr:from>
    <xdr:ext cx="9525" cy="526545"/>
    <xdr:sp macro="" textlink="">
      <xdr:nvSpPr>
        <xdr:cNvPr id="2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26545"/>
    <xdr:sp macro="" textlink="">
      <xdr:nvSpPr>
        <xdr:cNvPr id="3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26545"/>
    <xdr:sp macro="" textlink="">
      <xdr:nvSpPr>
        <xdr:cNvPr id="3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849</xdr:row>
      <xdr:rowOff>0</xdr:rowOff>
    </xdr:from>
    <xdr:to>
      <xdr:col>1</xdr:col>
      <xdr:colOff>1381125</xdr:colOff>
      <xdr:row>849</xdr:row>
      <xdr:rowOff>109000</xdr:rowOff>
    </xdr:to>
    <xdr:sp macro="" textlink="">
      <xdr:nvSpPr>
        <xdr:cNvPr id="35" name="Text Box 15"/>
        <xdr:cNvSpPr txBox="1">
          <a:spLocks noChangeArrowheads="1"/>
        </xdr:cNvSpPr>
      </xdr:nvSpPr>
      <xdr:spPr bwMode="auto">
        <a:xfrm>
          <a:off x="1905000" y="14327505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48564</xdr:rowOff>
    </xdr:to>
    <xdr:sp macro="" textlink="">
      <xdr:nvSpPr>
        <xdr:cNvPr id="36"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24050" y="83334225"/>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48564</xdr:rowOff>
    </xdr:to>
    <xdr:sp macro="" textlink="">
      <xdr:nvSpPr>
        <xdr:cNvPr id="37"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24050" y="83334225"/>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29514</xdr:rowOff>
    </xdr:to>
    <xdr:sp macro="" textlink="">
      <xdr:nvSpPr>
        <xdr:cNvPr id="38"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24050" y="83334225"/>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532</xdr:row>
      <xdr:rowOff>0</xdr:rowOff>
    </xdr:from>
    <xdr:to>
      <xdr:col>1</xdr:col>
      <xdr:colOff>1381125</xdr:colOff>
      <xdr:row>532</xdr:row>
      <xdr:rowOff>109000</xdr:rowOff>
    </xdr:to>
    <xdr:sp macro="" textlink="">
      <xdr:nvSpPr>
        <xdr:cNvPr id="39" name="Text Box 15"/>
        <xdr:cNvSpPr txBox="1">
          <a:spLocks noChangeArrowheads="1"/>
        </xdr:cNvSpPr>
      </xdr:nvSpPr>
      <xdr:spPr bwMode="auto">
        <a:xfrm>
          <a:off x="1905000" y="8349615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 val="M.O y Rendimientos"/>
      <sheetName val="Col.Amarre"/>
      <sheetName val="Escalera"/>
      <sheetName val="Muros"/>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row r="7">
          <cell r="C7" t="str">
            <v>Cant.</v>
          </cell>
        </row>
      </sheetData>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row r="7">
          <cell r="C7" t="str">
            <v>Cant.</v>
          </cell>
        </row>
      </sheetData>
      <sheetData sheetId="53"/>
      <sheetData sheetId="54"/>
      <sheetData sheetId="55"/>
      <sheetData sheetId="56"/>
      <sheetData sheetId="57">
        <row r="7">
          <cell r="C7" t="str">
            <v>Cant.</v>
          </cell>
        </row>
      </sheetData>
      <sheetData sheetId="58">
        <row r="7">
          <cell r="C7" t="str">
            <v>Cant.</v>
          </cell>
        </row>
      </sheetData>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 val="qqVgas"/>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row r="201">
          <cell r="F201">
            <v>7792.2050656250012</v>
          </cell>
        </row>
      </sheetData>
      <sheetData sheetId="39"/>
      <sheetData sheetId="40"/>
      <sheetData sheetId="4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row r="201">
          <cell r="F201">
            <v>7792.2050656250012</v>
          </cell>
        </row>
      </sheetData>
      <sheetData sheetId="71">
        <row r="201">
          <cell r="F201">
            <v>7792.2050656250012</v>
          </cell>
        </row>
      </sheetData>
      <sheetData sheetId="72"/>
      <sheetData sheetId="73"/>
      <sheetData sheetId="74"/>
      <sheetData sheetId="75">
        <row r="201">
          <cell r="F201">
            <v>7792.2050656250012</v>
          </cell>
        </row>
      </sheetData>
      <sheetData sheetId="76">
        <row r="201">
          <cell r="F201">
            <v>7792.2050656250012</v>
          </cell>
        </row>
      </sheetData>
      <sheetData sheetId="77"/>
      <sheetData sheetId="78">
        <row r="201">
          <cell r="F201">
            <v>7792.2050656250012</v>
          </cell>
        </row>
      </sheetData>
      <sheetData sheetId="79"/>
      <sheetData sheetId="80"/>
      <sheetData sheetId="81"/>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row r="201">
          <cell r="F201">
            <v>7792.2050656250012</v>
          </cell>
        </row>
      </sheetData>
      <sheetData sheetId="90"/>
      <sheetData sheetId="91"/>
      <sheetData sheetId="92"/>
      <sheetData sheetId="93"/>
      <sheetData sheetId="94"/>
      <sheetData sheetId="95">
        <row r="201">
          <cell r="F201">
            <v>7792.2050656250012</v>
          </cell>
        </row>
      </sheetData>
      <sheetData sheetId="96"/>
      <sheetData sheetId="97">
        <row r="201">
          <cell r="F201">
            <v>7792.2050656250012</v>
          </cell>
        </row>
      </sheetData>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row r="201">
          <cell r="F201">
            <v>7792.2050656250012</v>
          </cell>
        </row>
      </sheetData>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refreshError="1"/>
      <sheetData sheetId="1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 val="Pu-Sanit."/>
      <sheetName val="Jornal"/>
      <sheetName val="listado equipos a utilizar"/>
      <sheetName val="electrico"/>
      <sheetName val="Anal. horm."/>
      <sheetName val="Mat"/>
      <sheetName val="Mano de Obra"/>
      <sheetName val="Volumenes"/>
      <sheetName val="Lista de precios"/>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 val="MANO DE OBRA (2)"/>
      <sheetName val="Mano de Obra"/>
      <sheetName val="MOVIMIENTO DE TIERRA"/>
    </sheetNames>
    <sheetDataSet>
      <sheetData sheetId="0">
        <row r="561">
          <cell r="D561">
            <v>36.01</v>
          </cell>
        </row>
      </sheetData>
      <sheetData sheetId="1" refreshError="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 val="Analisis BC"/>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efreshError="1"/>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row r="9">
          <cell r="C9">
            <v>1525</v>
          </cell>
        </row>
      </sheetData>
      <sheetData sheetId="22"/>
      <sheetData sheetId="23">
        <row r="9">
          <cell r="C9">
            <v>1525</v>
          </cell>
        </row>
      </sheetData>
      <sheetData sheetId="24"/>
      <sheetData sheetId="25"/>
      <sheetData sheetId="26"/>
      <sheetData sheetId="27"/>
      <sheetData sheetId="28">
        <row r="9">
          <cell r="C9">
            <v>1525</v>
          </cell>
        </row>
      </sheetData>
      <sheetData sheetId="29">
        <row r="9">
          <cell r="C9">
            <v>1525</v>
          </cell>
        </row>
      </sheetData>
      <sheetData sheetId="30">
        <row r="9">
          <cell r="C9">
            <v>1525</v>
          </cell>
        </row>
      </sheetData>
      <sheetData sheetId="31"/>
      <sheetData sheetId="32"/>
      <sheetData sheetId="33"/>
      <sheetData sheetId="34"/>
      <sheetData sheetId="35"/>
      <sheetData sheetId="36">
        <row r="9">
          <cell r="C9">
            <v>1525</v>
          </cell>
        </row>
      </sheetData>
      <sheetData sheetId="37">
        <row r="9">
          <cell r="C9">
            <v>1525</v>
          </cell>
        </row>
      </sheetData>
      <sheetData sheetId="38"/>
      <sheetData sheetId="39"/>
      <sheetData sheetId="40">
        <row r="9">
          <cell r="C9">
            <v>1525</v>
          </cell>
        </row>
      </sheetData>
      <sheetData sheetId="41"/>
      <sheetData sheetId="42"/>
      <sheetData sheetId="43"/>
      <sheetData sheetId="44"/>
      <sheetData sheetId="45">
        <row r="9">
          <cell r="C9">
            <v>1525</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 val="MORTEROS_Y_HR4"/>
      <sheetName val="GASTOS_INDIR_4"/>
      <sheetName val="CANAL_BOHECHIO4"/>
      <sheetName val="P_CASAS_14"/>
      <sheetName val="P_CASA_24"/>
      <sheetName val="MATERIALES_LISTADO4"/>
      <sheetName val="EQUIPOS_LISTADO4"/>
      <sheetName val="MANO_OBRA_LISTADO4"/>
      <sheetName val="REMOCION_COMPUERTA4"/>
      <sheetName val="BOMBAS_DE_AGUA4"/>
      <sheetName val="Cabañas_Ejecutivas4"/>
      <sheetName val="Cabañas_Presidenciales_4"/>
      <sheetName val="Cabañas_simple_Tipo_I4"/>
      <sheetName val="Cabañas_simple_Tipo_24"/>
      <sheetName val="Cabañas_simple_Tipo_34"/>
      <sheetName val="Cabañas_Vice_Presidenciales4"/>
      <sheetName val="Calles,_aceras_y_contenes4"/>
      <sheetName val="Caseta_de_planta4"/>
      <sheetName val="Edificio_Administracion4"/>
      <sheetName val="Edificio_de_Entrada4"/>
      <sheetName val="Hoja_de_presupuesto4"/>
      <sheetName val="análisis_de_precios4"/>
      <sheetName val="MORTEROS_Y_HR5"/>
      <sheetName val="GASTOS_INDIR_5"/>
      <sheetName val="CANAL_BOHECHIO5"/>
      <sheetName val="P_CASAS_15"/>
      <sheetName val="P_CASA_25"/>
      <sheetName val="MATERIALES_LISTADO5"/>
      <sheetName val="EQUIPOS_LISTADO5"/>
      <sheetName val="MANO_OBRA_LISTADO5"/>
      <sheetName val="REMOCION_COMPUERTA5"/>
      <sheetName val="BOMBAS_DE_AGUA5"/>
      <sheetName val="Cabañas_Ejecutivas5"/>
      <sheetName val="Cabañas_Presidenciales_5"/>
      <sheetName val="Cabañas_simple_Tipo_I5"/>
      <sheetName val="Cabañas_simple_Tipo_25"/>
      <sheetName val="Cabañas_simple_Tipo_35"/>
      <sheetName val="Cabañas_Vice_Presidenciales5"/>
      <sheetName val="Calles,_aceras_y_contenes5"/>
      <sheetName val="Caseta_de_planta5"/>
      <sheetName val="Edificio_Administracion5"/>
      <sheetName val="Edificio_de_Entrada5"/>
      <sheetName val="Hoja_de_presupuesto5"/>
      <sheetName val="análisis_de_precios5"/>
      <sheetName val="Insumos materiales"/>
      <sheetName val="Costos Mano de Obra"/>
      <sheetName val="Insumos_materiales"/>
      <sheetName val="Costos_Mano_de_Obra"/>
      <sheetName val="Insumos_materiales1"/>
      <sheetName val="Costos_Mano_de_Obr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sheetData sheetId="41"/>
      <sheetData sheetId="42"/>
      <sheetData sheetId="43"/>
      <sheetData sheetId="44"/>
      <sheetData sheetId="45"/>
      <sheetData sheetId="46">
        <row r="8">
          <cell r="D8">
            <v>0.5</v>
          </cell>
        </row>
      </sheetData>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sheetData sheetId="171"/>
      <sheetData sheetId="172"/>
      <sheetData sheetId="17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 val="V_Tierras_A4"/>
      <sheetName val="V_Tierras_A5"/>
      <sheetName val="partidas opcion#1"/>
      <sheetName val="PRES META"/>
      <sheetName val="PRES DESCUENTO"/>
      <sheetName val="PRES META CON APU LINK"/>
      <sheetName val="MO FELO"/>
      <sheetName val="MO FELO (2)"/>
      <sheetName val="ORIGINAL"/>
      <sheetName val="CANT"/>
      <sheetName val="APU"/>
      <sheetName val="MO"/>
      <sheetName val="mov. de tierra"/>
    </sheetNames>
    <sheetDataSet>
      <sheetData sheetId="0">
        <row r="63">
          <cell r="D63">
            <v>5342</v>
          </cell>
        </row>
      </sheetData>
      <sheetData sheetId="1" refreshError="1"/>
      <sheetData sheetId="2" refreshError="1"/>
      <sheetData sheetId="3" refreshError="1"/>
      <sheetData sheetId="4">
        <row r="32">
          <cell r="C32">
            <v>157</v>
          </cell>
        </row>
      </sheetData>
      <sheetData sheetId="5">
        <row r="32">
          <cell r="C32">
            <v>157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2">
          <cell r="C32">
            <v>157</v>
          </cell>
        </row>
      </sheetData>
      <sheetData sheetId="24">
        <row r="32">
          <cell r="C32">
            <v>157</v>
          </cell>
        </row>
      </sheetData>
      <sheetData sheetId="25"/>
      <sheetData sheetId="26"/>
      <sheetData sheetId="27" refreshError="1"/>
      <sheetData sheetId="28">
        <row r="32">
          <cell r="C32">
            <v>157</v>
          </cell>
        </row>
      </sheetData>
      <sheetData sheetId="29">
        <row r="32">
          <cell r="C32">
            <v>157</v>
          </cell>
        </row>
      </sheetData>
      <sheetData sheetId="30"/>
      <sheetData sheetId="31">
        <row r="32">
          <cell r="C32">
            <v>157</v>
          </cell>
        </row>
      </sheetData>
      <sheetData sheetId="32">
        <row r="32">
          <cell r="C32">
            <v>157</v>
          </cell>
        </row>
      </sheetData>
      <sheetData sheetId="33">
        <row r="32">
          <cell r="C32">
            <v>157</v>
          </cell>
        </row>
      </sheetData>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row r="32">
          <cell r="C32">
            <v>157</v>
          </cell>
        </row>
      </sheetData>
      <sheetData sheetId="58"/>
      <sheetData sheetId="59">
        <row r="32">
          <cell r="C32">
            <v>157</v>
          </cell>
        </row>
      </sheetData>
      <sheetData sheetId="60">
        <row r="32">
          <cell r="C32">
            <v>157</v>
          </cell>
        </row>
      </sheetData>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refreshError="1"/>
      <sheetData sheetId="74">
        <row r="63">
          <cell r="D63">
            <v>0</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 val="Sheet4"/>
      <sheetName val="Sheet5"/>
      <sheetName val="análisis de precios"/>
      <sheetName val="caseta de planta"/>
      <sheetName val="analisis de costo"/>
      <sheetName val="Mano Obra"/>
      <sheetName val="anal term"/>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v>0</v>
          </cell>
        </row>
      </sheetData>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1">
          <cell r="B11">
            <v>0</v>
          </cell>
        </row>
      </sheetData>
      <sheetData sheetId="80">
        <row r="11">
          <cell r="B11">
            <v>0</v>
          </cell>
        </row>
      </sheetData>
      <sheetData sheetId="81">
        <row r="11">
          <cell r="B11">
            <v>0</v>
          </cell>
        </row>
      </sheetData>
      <sheetData sheetId="82"/>
      <sheetData sheetId="83"/>
      <sheetData sheetId="84"/>
      <sheetData sheetId="85" refreshError="1"/>
      <sheetData sheetId="86" refreshError="1"/>
      <sheetData sheetId="87" refreshError="1"/>
      <sheetData sheetId="88" refreshError="1"/>
      <sheetData sheetId="89" refreshError="1"/>
      <sheetData sheetId="90"/>
      <sheetData sheetId="91" refreshError="1"/>
      <sheetData sheetId="9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 val="Analisis Unit. "/>
      <sheetName val="Cargas Soci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 val="Cashflow"/>
      <sheetName val="Costo Ven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sheetData sheetId="9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row r="7">
          <cell r="C7" t="str">
            <v>Cant.</v>
          </cell>
        </row>
      </sheetData>
      <sheetData sheetId="17">
        <row r="7">
          <cell r="C7" t="str">
            <v>Cant.</v>
          </cell>
        </row>
      </sheetData>
      <sheetData sheetId="18">
        <row r="7">
          <cell r="C7" t="str">
            <v>Cant.</v>
          </cell>
        </row>
      </sheetData>
      <sheetData sheetId="19">
        <row r="7">
          <cell r="C7" t="str">
            <v>Cant.</v>
          </cell>
        </row>
      </sheetData>
      <sheetData sheetId="20" refreshError="1"/>
      <sheetData sheetId="2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row r="7">
          <cell r="C7" t="str">
            <v>Cant.</v>
          </cell>
        </row>
      </sheetData>
      <sheetData sheetId="54"/>
      <sheetData sheetId="55"/>
      <sheetData sheetId="56"/>
      <sheetData sheetId="57"/>
      <sheetData sheetId="58">
        <row r="7">
          <cell r="C7" t="str">
            <v>Cant.</v>
          </cell>
        </row>
      </sheetData>
      <sheetData sheetId="59">
        <row r="7">
          <cell r="C7" t="str">
            <v>Cant.</v>
          </cell>
        </row>
      </sheetData>
      <sheetData sheetId="60">
        <row r="7">
          <cell r="C7" t="str">
            <v>Cant.</v>
          </cell>
        </row>
      </sheetData>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
          <cell r="E1">
            <v>0</v>
          </cell>
        </row>
      </sheetData>
      <sheetData sheetId="76">
        <row r="1">
          <cell r="E1">
            <v>0</v>
          </cell>
        </row>
      </sheetData>
      <sheetData sheetId="77">
        <row r="1">
          <cell r="E1">
            <v>0</v>
          </cell>
        </row>
      </sheetData>
      <sheetData sheetId="78">
        <row r="1">
          <cell r="E1">
            <v>0</v>
          </cell>
        </row>
      </sheetData>
      <sheetData sheetId="79">
        <row r="6">
          <cell r="C6" t="str">
            <v>CANT.</v>
          </cell>
        </row>
      </sheetData>
      <sheetData sheetId="80">
        <row r="6">
          <cell r="C6" t="str">
            <v>CANT.</v>
          </cell>
        </row>
      </sheetData>
      <sheetData sheetId="81">
        <row r="4">
          <cell r="C4">
            <v>0</v>
          </cell>
        </row>
      </sheetData>
      <sheetData sheetId="82">
        <row r="6">
          <cell r="E6" t="str">
            <v>P.U. RD$</v>
          </cell>
        </row>
      </sheetData>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 val="Pu-Sanit."/>
      <sheetName val="Mat"/>
      <sheetName val="anal term"/>
      <sheetName val="Sheet4"/>
      <sheetName val="Sheet5"/>
      <sheetName val="análisis de precios"/>
      <sheetName val="caseta de planta"/>
      <sheetName val="Mezcla"/>
      <sheetName val="analisis de costo"/>
      <sheetName val="Col.Amarre"/>
      <sheetName val="Escalera"/>
      <sheetName val="Muros"/>
      <sheetName val="Precio"/>
      <sheetName val="CUBICACION"/>
      <sheetName val="MOCuadrillas"/>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row r="212">
          <cell r="H212">
            <v>2563.4295469815961</v>
          </cell>
        </row>
      </sheetData>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row r="212">
          <cell r="H212">
            <v>2563.4295469815961</v>
          </cell>
        </row>
      </sheetData>
      <sheetData sheetId="39">
        <row r="212">
          <cell r="H212">
            <v>2563.4295469815961</v>
          </cell>
        </row>
      </sheetData>
      <sheetData sheetId="40"/>
      <sheetData sheetId="41">
        <row r="212">
          <cell r="H212">
            <v>2563.4295469815961</v>
          </cell>
        </row>
      </sheetData>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row r="212">
          <cell r="H212">
            <v>2563.4295469815961</v>
          </cell>
        </row>
      </sheetData>
      <sheetData sheetId="70" refreshError="1"/>
      <sheetData sheetId="71" refreshError="1"/>
      <sheetData sheetId="72" refreshError="1"/>
      <sheetData sheetId="73" refreshError="1"/>
      <sheetData sheetId="74">
        <row r="10">
          <cell r="C10">
            <v>43335</v>
          </cell>
        </row>
      </sheetData>
      <sheetData sheetId="75">
        <row r="10">
          <cell r="C10">
            <v>43335</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0">
          <cell r="C10">
            <v>43335</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Analisis"/>
      <sheetName val="Pres. Adic.Y"/>
      <sheetName val="Ana"/>
      <sheetName val="LISTA DE PRECIO"/>
      <sheetName val="Presup."/>
      <sheetName val="Insumos"/>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512">
          <cell r="G1512">
            <v>3526.1216021874998</v>
          </cell>
        </row>
      </sheetData>
      <sheetData sheetId="44">
        <row r="39">
          <cell r="D39">
            <v>4.37</v>
          </cell>
        </row>
      </sheetData>
      <sheetData sheetId="45">
        <row r="39">
          <cell r="D39">
            <v>4.37</v>
          </cell>
        </row>
      </sheetData>
      <sheetData sheetId="46">
        <row r="39">
          <cell r="D39">
            <v>4.37</v>
          </cell>
        </row>
      </sheetData>
      <sheetData sheetId="47">
        <row r="39">
          <cell r="D39">
            <v>4.37</v>
          </cell>
        </row>
      </sheetData>
      <sheetData sheetId="48">
        <row r="39">
          <cell r="D39">
            <v>4.37</v>
          </cell>
        </row>
      </sheetData>
      <sheetData sheetId="49">
        <row r="126">
          <cell r="C126">
            <v>55</v>
          </cell>
        </row>
      </sheetData>
      <sheetData sheetId="50">
        <row r="39">
          <cell r="D39">
            <v>4.37</v>
          </cell>
        </row>
      </sheetData>
      <sheetData sheetId="51">
        <row r="126">
          <cell r="C126">
            <v>55</v>
          </cell>
        </row>
      </sheetData>
      <sheetData sheetId="52">
        <row r="39">
          <cell r="D39">
            <v>4.37</v>
          </cell>
        </row>
      </sheetData>
      <sheetData sheetId="53">
        <row r="126">
          <cell r="C126">
            <v>55</v>
          </cell>
        </row>
      </sheetData>
      <sheetData sheetId="54">
        <row r="39">
          <cell r="D39">
            <v>4.37</v>
          </cell>
        </row>
      </sheetData>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ow r="201">
          <cell r="F201">
            <v>7792.2050656250003</v>
          </cell>
        </row>
      </sheetData>
      <sheetData sheetId="60">
        <row r="201">
          <cell r="F201">
            <v>7792.2050656250003</v>
          </cell>
        </row>
      </sheetData>
      <sheetData sheetId="61"/>
      <sheetData sheetId="62"/>
      <sheetData sheetId="63"/>
      <sheetData sheetId="64"/>
      <sheetData sheetId="65"/>
      <sheetData sheetId="66"/>
      <sheetData sheetId="67">
        <row r="201">
          <cell r="F201">
            <v>7792.2050656250012</v>
          </cell>
        </row>
      </sheetData>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row r="201">
          <cell r="F201">
            <v>7792.2050656250012</v>
          </cell>
        </row>
      </sheetData>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row r="201">
          <cell r="F201">
            <v>7792.2050656250012</v>
          </cell>
        </row>
      </sheetData>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row r="201">
          <cell r="F201">
            <v>7792.2050656250012</v>
          </cell>
        </row>
      </sheetData>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 val="MANO DE OBRA"/>
      <sheetName val="EST N. DE OVANDO CENTRAL (MOD. "/>
      <sheetName val="PRE Desvio Alcant.  Potable"/>
      <sheetName val="Insumos materiales"/>
      <sheetName val="Costos Mano de Obra"/>
      <sheetName val="Ana. Horm mexc mort"/>
      <sheetName val="MANO DE OBRA (2)"/>
      <sheetName val="MATERIALES LISTADO"/>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ow r="6">
          <cell r="D6">
            <v>0.8</v>
          </cell>
        </row>
      </sheetData>
      <sheetData sheetId="18">
        <row r="6">
          <cell r="D6">
            <v>0.8</v>
          </cell>
        </row>
      </sheetData>
      <sheetData sheetId="19"/>
      <sheetData sheetId="20"/>
      <sheetData sheetId="21"/>
      <sheetData sheetId="22"/>
      <sheetData sheetId="23">
        <row r="6">
          <cell r="D6">
            <v>0.8</v>
          </cell>
        </row>
      </sheetData>
      <sheetData sheetId="24">
        <row r="6">
          <cell r="D6">
            <v>0.8</v>
          </cell>
        </row>
      </sheetData>
      <sheetData sheetId="25"/>
      <sheetData sheetId="26"/>
      <sheetData sheetId="27"/>
      <sheetData sheetId="28"/>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 val="A"/>
      <sheetName val="inter"/>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row r="4">
          <cell r="A4" t="str">
            <v>Id.</v>
          </cell>
        </row>
      </sheetData>
      <sheetData sheetId="33">
        <row r="4">
          <cell r="A4" t="str">
            <v>Id.</v>
          </cell>
        </row>
      </sheetData>
      <sheetData sheetId="34">
        <row r="4">
          <cell r="A4" t="str">
            <v>Id.</v>
          </cell>
        </row>
      </sheetData>
      <sheetData sheetId="35">
        <row r="4">
          <cell r="A4" t="str">
            <v>Id.</v>
          </cell>
        </row>
      </sheetData>
      <sheetData sheetId="36">
        <row r="4">
          <cell r="A4" t="str">
            <v>Id.</v>
          </cell>
        </row>
      </sheetData>
      <sheetData sheetId="37">
        <row r="4">
          <cell r="A4" t="str">
            <v>Id.</v>
          </cell>
        </row>
      </sheetData>
      <sheetData sheetId="38">
        <row r="4">
          <cell r="A4" t="str">
            <v>Id.</v>
          </cell>
        </row>
      </sheetData>
      <sheetData sheetId="39">
        <row r="5">
          <cell r="B5">
            <v>2</v>
          </cell>
        </row>
      </sheetData>
      <sheetData sheetId="40">
        <row r="4">
          <cell r="A4" t="str">
            <v>Id.</v>
          </cell>
        </row>
      </sheetData>
      <sheetData sheetId="41">
        <row r="4">
          <cell r="A4" t="str">
            <v>Id.</v>
          </cell>
        </row>
      </sheetData>
      <sheetData sheetId="42">
        <row r="4">
          <cell r="A4" t="str">
            <v>Id.</v>
          </cell>
        </row>
      </sheetData>
      <sheetData sheetId="43">
        <row r="4">
          <cell r="A4" t="str">
            <v>Id.</v>
          </cell>
        </row>
      </sheetData>
      <sheetData sheetId="44">
        <row r="4">
          <cell r="A4" t="str">
            <v>Id.</v>
          </cell>
        </row>
      </sheetData>
      <sheetData sheetId="45">
        <row r="4">
          <cell r="A4" t="str">
            <v>Id.</v>
          </cell>
        </row>
      </sheetData>
      <sheetData sheetId="46">
        <row r="4">
          <cell r="A4" t="str">
            <v>Id.</v>
          </cell>
        </row>
      </sheetData>
      <sheetData sheetId="47">
        <row r="4">
          <cell r="A4" t="str">
            <v>Id.</v>
          </cell>
        </row>
      </sheetData>
      <sheetData sheetId="48">
        <row r="4">
          <cell r="A4" t="str">
            <v>Id.</v>
          </cell>
        </row>
      </sheetData>
      <sheetData sheetId="49">
        <row r="4">
          <cell r="A4" t="str">
            <v>Id.</v>
          </cell>
        </row>
      </sheetData>
      <sheetData sheetId="50">
        <row r="4">
          <cell r="A4" t="str">
            <v>Id.</v>
          </cell>
        </row>
      </sheetData>
      <sheetData sheetId="51">
        <row r="4">
          <cell r="A4" t="str">
            <v>Id.</v>
          </cell>
        </row>
      </sheetData>
      <sheetData sheetId="52">
        <row r="4">
          <cell r="A4" t="str">
            <v>Id.</v>
          </cell>
        </row>
      </sheetData>
      <sheetData sheetId="53">
        <row r="4">
          <cell r="A4" t="str">
            <v>Id.</v>
          </cell>
        </row>
      </sheetData>
      <sheetData sheetId="54">
        <row r="4">
          <cell r="A4" t="str">
            <v>Id.</v>
          </cell>
        </row>
      </sheetData>
      <sheetData sheetId="55">
        <row r="4">
          <cell r="A4" t="str">
            <v>Id.</v>
          </cell>
        </row>
      </sheetData>
      <sheetData sheetId="56"/>
      <sheetData sheetId="57"/>
      <sheetData sheetId="58">
        <row r="4">
          <cell r="A4" t="str">
            <v>Id.</v>
          </cell>
        </row>
      </sheetData>
      <sheetData sheetId="59"/>
      <sheetData sheetId="60">
        <row r="4">
          <cell r="A4" t="str">
            <v>Id.</v>
          </cell>
        </row>
      </sheetData>
      <sheetData sheetId="61">
        <row r="4">
          <cell r="A4" t="str">
            <v>Id.</v>
          </cell>
        </row>
      </sheetData>
      <sheetData sheetId="62">
        <row r="4">
          <cell r="A4" t="str">
            <v>Id.</v>
          </cell>
        </row>
      </sheetData>
      <sheetData sheetId="63">
        <row r="4">
          <cell r="A4" t="str">
            <v>Id.</v>
          </cell>
        </row>
      </sheetData>
      <sheetData sheetId="64">
        <row r="4">
          <cell r="A4" t="str">
            <v>Id.</v>
          </cell>
        </row>
      </sheetData>
      <sheetData sheetId="65">
        <row r="4">
          <cell r="A4" t="str">
            <v>Id.</v>
          </cell>
        </row>
      </sheetData>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row r="4">
          <cell r="A4" t="str">
            <v>Id.</v>
          </cell>
        </row>
      </sheetData>
      <sheetData sheetId="86"/>
      <sheetData sheetId="87"/>
      <sheetData sheetId="88">
        <row r="4">
          <cell r="A4" t="str">
            <v>Id.</v>
          </cell>
        </row>
      </sheetData>
      <sheetData sheetId="89">
        <row r="4">
          <cell r="A4" t="str">
            <v>Id.</v>
          </cell>
        </row>
      </sheetData>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row r="4">
          <cell r="A4" t="str">
            <v>Id.</v>
          </cell>
        </row>
      </sheetData>
      <sheetData sheetId="96"/>
      <sheetData sheetId="97"/>
      <sheetData sheetId="98"/>
      <sheetData sheetId="99"/>
      <sheetData sheetId="100">
        <row r="4">
          <cell r="A4" t="str">
            <v>Id.</v>
          </cell>
        </row>
      </sheetData>
      <sheetData sheetId="101"/>
      <sheetData sheetId="102"/>
      <sheetData sheetId="103" refreshError="1"/>
      <sheetData sheetId="104" refreshError="1"/>
      <sheetData sheetId="105" refreshError="1"/>
      <sheetData sheetId="10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4688" t="s">
        <v>5</v>
      </c>
      <c r="B1" s="4688"/>
      <c r="C1" s="4688"/>
      <c r="D1" s="4688"/>
      <c r="E1" s="4688"/>
      <c r="F1" s="4688"/>
    </row>
    <row r="2" spans="1:256" s="1360" customFormat="1" ht="12.75" customHeight="1">
      <c r="A2" s="4688" t="s">
        <v>6</v>
      </c>
      <c r="B2" s="4688"/>
      <c r="C2" s="4688"/>
      <c r="D2" s="4688"/>
      <c r="E2" s="4688"/>
      <c r="F2" s="4688"/>
      <c r="G2" s="1539"/>
      <c r="H2" s="1539"/>
      <c r="I2" s="1539"/>
      <c r="J2" s="1539"/>
      <c r="K2" s="1539"/>
      <c r="L2" s="1539"/>
      <c r="M2" s="1586"/>
      <c r="N2" s="1586"/>
      <c r="O2" s="1586"/>
      <c r="P2" s="1586"/>
      <c r="Q2" s="1586"/>
      <c r="R2" s="1586"/>
      <c r="S2" s="4688"/>
      <c r="T2" s="4688"/>
      <c r="U2" s="4688"/>
      <c r="V2" s="4688"/>
      <c r="W2" s="4688"/>
      <c r="X2" s="4688"/>
      <c r="Y2" s="4688"/>
      <c r="Z2" s="4688"/>
      <c r="AA2" s="4688"/>
      <c r="AB2" s="4688"/>
      <c r="AC2" s="4688"/>
      <c r="AD2" s="4688"/>
      <c r="AE2" s="4688"/>
      <c r="AF2" s="4688"/>
      <c r="AG2" s="4688"/>
      <c r="AH2" s="4688"/>
      <c r="AI2" s="4688"/>
      <c r="AJ2" s="4688"/>
      <c r="AK2" s="4688"/>
      <c r="AL2" s="4688"/>
      <c r="AM2" s="4688"/>
      <c r="AN2" s="4688"/>
      <c r="AO2" s="4688"/>
      <c r="AP2" s="4688"/>
      <c r="AQ2" s="4688"/>
      <c r="AR2" s="4688"/>
      <c r="AS2" s="4688"/>
      <c r="AT2" s="4688"/>
      <c r="AU2" s="4688"/>
      <c r="AV2" s="4688"/>
      <c r="AW2" s="4688"/>
      <c r="AX2" s="4688"/>
      <c r="AY2" s="4688"/>
      <c r="AZ2" s="4688"/>
      <c r="BA2" s="4688"/>
      <c r="BB2" s="4688"/>
      <c r="BC2" s="4688"/>
      <c r="BD2" s="4688"/>
      <c r="BE2" s="4688"/>
      <c r="BF2" s="4688"/>
      <c r="BG2" s="4688"/>
      <c r="BH2" s="4688"/>
      <c r="BI2" s="4688"/>
      <c r="BJ2" s="4688"/>
      <c r="BK2" s="4688"/>
      <c r="BL2" s="4688"/>
      <c r="BM2" s="4688"/>
      <c r="BN2" s="4688"/>
      <c r="BO2" s="4688"/>
      <c r="BP2" s="4688"/>
      <c r="BQ2" s="4688"/>
      <c r="BR2" s="4688"/>
      <c r="BS2" s="4688"/>
      <c r="BT2" s="4688"/>
      <c r="BU2" s="4688"/>
      <c r="BV2" s="4688"/>
      <c r="BW2" s="4688"/>
      <c r="BX2" s="4688"/>
      <c r="BY2" s="4688"/>
      <c r="BZ2" s="4688"/>
      <c r="CA2" s="4688"/>
      <c r="CB2" s="4688"/>
      <c r="CC2" s="4688"/>
      <c r="CD2" s="4688"/>
      <c r="CE2" s="4688"/>
      <c r="CF2" s="4688"/>
      <c r="CG2" s="4688"/>
      <c r="CH2" s="4688"/>
      <c r="CI2" s="4688"/>
      <c r="CJ2" s="4688"/>
      <c r="CK2" s="4688"/>
      <c r="CL2" s="4688"/>
      <c r="CM2" s="4688"/>
      <c r="CN2" s="4688"/>
      <c r="CO2" s="4688"/>
      <c r="CP2" s="4688"/>
      <c r="CQ2" s="4688"/>
      <c r="CR2" s="4688"/>
      <c r="CS2" s="4688"/>
      <c r="CT2" s="4688"/>
      <c r="CU2" s="4688"/>
      <c r="CV2" s="4688"/>
      <c r="CW2" s="4688"/>
      <c r="CX2" s="4688"/>
      <c r="CY2" s="4688"/>
      <c r="CZ2" s="4688"/>
      <c r="DA2" s="4688"/>
      <c r="DB2" s="4688"/>
      <c r="DC2" s="4688"/>
      <c r="DD2" s="4688"/>
      <c r="DE2" s="4688"/>
      <c r="DF2" s="4688"/>
      <c r="DG2" s="4688"/>
      <c r="DH2" s="4688"/>
      <c r="DI2" s="4688"/>
      <c r="DJ2" s="4688"/>
      <c r="DK2" s="4688"/>
      <c r="DL2" s="4688"/>
      <c r="DM2" s="4688"/>
      <c r="DN2" s="4688"/>
      <c r="DO2" s="4688"/>
      <c r="DP2" s="4688"/>
      <c r="DQ2" s="4688"/>
      <c r="DR2" s="4688"/>
      <c r="DS2" s="4688"/>
      <c r="DT2" s="4688"/>
      <c r="DU2" s="4688"/>
      <c r="DV2" s="4688"/>
      <c r="DW2" s="4688"/>
      <c r="DX2" s="4688"/>
      <c r="DY2" s="4688"/>
      <c r="DZ2" s="4688"/>
      <c r="EA2" s="4688"/>
      <c r="EB2" s="4688"/>
      <c r="EC2" s="4688"/>
      <c r="ED2" s="4688"/>
      <c r="EE2" s="4688"/>
      <c r="EF2" s="4688"/>
      <c r="EG2" s="4688"/>
      <c r="EH2" s="4688"/>
      <c r="EI2" s="4688"/>
      <c r="EJ2" s="4688"/>
      <c r="EK2" s="4688"/>
      <c r="EL2" s="4688"/>
      <c r="EM2" s="4688"/>
      <c r="EN2" s="4688"/>
      <c r="EO2" s="4688"/>
      <c r="EP2" s="4688"/>
      <c r="EQ2" s="4688"/>
      <c r="ER2" s="4688"/>
      <c r="ES2" s="4688"/>
      <c r="ET2" s="4688"/>
      <c r="EU2" s="4688"/>
      <c r="EV2" s="4688"/>
      <c r="EW2" s="4688"/>
      <c r="EX2" s="4688"/>
      <c r="EY2" s="4688"/>
      <c r="EZ2" s="4688"/>
      <c r="FA2" s="4688"/>
      <c r="FB2" s="4688"/>
      <c r="FC2" s="4688"/>
      <c r="FD2" s="4688"/>
      <c r="FE2" s="4688"/>
      <c r="FF2" s="4688"/>
      <c r="FG2" s="4688"/>
      <c r="FH2" s="4688"/>
      <c r="FI2" s="4688"/>
      <c r="FJ2" s="4688"/>
      <c r="FK2" s="4688"/>
      <c r="FL2" s="4688"/>
      <c r="FM2" s="4688"/>
      <c r="FN2" s="4688"/>
      <c r="FO2" s="4688"/>
      <c r="FP2" s="4688"/>
      <c r="FQ2" s="4688"/>
      <c r="FR2" s="4688"/>
      <c r="FS2" s="4688"/>
      <c r="FT2" s="4688"/>
      <c r="FU2" s="4688"/>
      <c r="FV2" s="4688"/>
      <c r="FW2" s="4688"/>
      <c r="FX2" s="4688"/>
      <c r="FY2" s="4688"/>
      <c r="FZ2" s="4688"/>
      <c r="GA2" s="4688"/>
      <c r="GB2" s="4688"/>
      <c r="GC2" s="4688"/>
      <c r="GD2" s="4688"/>
      <c r="GE2" s="4688"/>
      <c r="GF2" s="4688"/>
      <c r="GG2" s="4688"/>
      <c r="GH2" s="4688"/>
      <c r="GI2" s="4688"/>
      <c r="GJ2" s="4688"/>
      <c r="GK2" s="4688"/>
      <c r="GL2" s="4688"/>
      <c r="GM2" s="4688"/>
      <c r="GN2" s="4688"/>
      <c r="GO2" s="4688"/>
      <c r="GP2" s="4688"/>
      <c r="GQ2" s="4688"/>
      <c r="GR2" s="4688"/>
      <c r="GS2" s="4688"/>
      <c r="GT2" s="4688"/>
      <c r="GU2" s="4688"/>
      <c r="GV2" s="4688"/>
      <c r="GW2" s="4688"/>
      <c r="GX2" s="4688"/>
      <c r="GY2" s="4688"/>
      <c r="GZ2" s="4688"/>
      <c r="HA2" s="4688"/>
      <c r="HB2" s="4688"/>
      <c r="HC2" s="4688"/>
      <c r="HD2" s="4688"/>
      <c r="HE2" s="4688"/>
      <c r="HF2" s="4688"/>
      <c r="HG2" s="4688"/>
      <c r="HH2" s="4688"/>
      <c r="HI2" s="4688"/>
      <c r="HJ2" s="4688"/>
      <c r="HK2" s="4688"/>
      <c r="HL2" s="4688"/>
      <c r="HM2" s="4688"/>
      <c r="HN2" s="4688"/>
      <c r="HO2" s="4688"/>
      <c r="HP2" s="4688"/>
      <c r="HQ2" s="4688"/>
      <c r="HR2" s="4688"/>
      <c r="HS2" s="4688"/>
      <c r="HT2" s="4688"/>
      <c r="HU2" s="4688"/>
      <c r="HV2" s="4688"/>
      <c r="HW2" s="4688"/>
      <c r="HX2" s="4688"/>
      <c r="HY2" s="4688"/>
      <c r="HZ2" s="4688"/>
      <c r="IA2" s="4688"/>
      <c r="IB2" s="4688"/>
      <c r="IC2" s="4688"/>
      <c r="ID2" s="4688"/>
      <c r="IE2" s="4688"/>
      <c r="IF2" s="4688"/>
      <c r="IG2" s="4688"/>
      <c r="IH2" s="4688"/>
      <c r="II2" s="4688"/>
      <c r="IJ2" s="4688"/>
      <c r="IK2" s="4688"/>
      <c r="IL2" s="4688"/>
      <c r="IM2" s="4688"/>
      <c r="IN2" s="4688"/>
      <c r="IO2" s="4688"/>
      <c r="IP2" s="4688"/>
      <c r="IQ2" s="4688"/>
      <c r="IR2" s="4688"/>
      <c r="IS2" s="4688"/>
      <c r="IT2" s="4688"/>
      <c r="IU2" s="4688"/>
      <c r="IV2" s="4688"/>
    </row>
    <row r="3" spans="1:256" s="1360" customFormat="1" ht="12.75" customHeight="1">
      <c r="A3" s="4688" t="s">
        <v>7</v>
      </c>
      <c r="B3" s="4688"/>
      <c r="C3" s="4688"/>
      <c r="D3" s="4688"/>
      <c r="E3" s="4688"/>
      <c r="F3" s="4688"/>
      <c r="G3" s="1539"/>
      <c r="H3" s="1539"/>
      <c r="I3" s="1539"/>
      <c r="J3" s="1539"/>
      <c r="K3" s="1539"/>
      <c r="L3" s="1539"/>
      <c r="M3" s="1586"/>
      <c r="N3" s="1586"/>
      <c r="O3" s="1586"/>
      <c r="P3" s="1586"/>
      <c r="Q3" s="1586"/>
      <c r="R3" s="1586"/>
      <c r="S3" s="4688"/>
      <c r="T3" s="4688"/>
      <c r="U3" s="4688"/>
      <c r="V3" s="4688"/>
      <c r="W3" s="4688"/>
      <c r="X3" s="4688"/>
      <c r="Y3" s="4688"/>
      <c r="Z3" s="4688"/>
      <c r="AA3" s="4688"/>
      <c r="AB3" s="4688"/>
      <c r="AC3" s="4688"/>
      <c r="AD3" s="4688"/>
      <c r="AE3" s="4688"/>
      <c r="AF3" s="4688"/>
      <c r="AG3" s="4688"/>
      <c r="AH3" s="4688"/>
      <c r="AI3" s="4688"/>
      <c r="AJ3" s="4688"/>
      <c r="AK3" s="4688"/>
      <c r="AL3" s="4688"/>
      <c r="AM3" s="4688"/>
      <c r="AN3" s="4688"/>
      <c r="AO3" s="4688"/>
      <c r="AP3" s="4688"/>
      <c r="AQ3" s="4688"/>
      <c r="AR3" s="4688"/>
      <c r="AS3" s="4688"/>
      <c r="AT3" s="4688"/>
      <c r="AU3" s="4688"/>
      <c r="AV3" s="4688"/>
      <c r="AW3" s="4688"/>
      <c r="AX3" s="4688"/>
      <c r="AY3" s="4688"/>
      <c r="AZ3" s="4688"/>
      <c r="BA3" s="4688"/>
      <c r="BB3" s="4688"/>
      <c r="BC3" s="4688"/>
      <c r="BD3" s="4688"/>
      <c r="BE3" s="4688"/>
      <c r="BF3" s="4688"/>
      <c r="BG3" s="4688"/>
      <c r="BH3" s="4688"/>
      <c r="BI3" s="4688"/>
      <c r="BJ3" s="4688"/>
      <c r="BK3" s="4688"/>
      <c r="BL3" s="4688"/>
      <c r="BM3" s="4688"/>
      <c r="BN3" s="4688"/>
      <c r="BO3" s="4688"/>
      <c r="BP3" s="4688"/>
      <c r="BQ3" s="4688"/>
      <c r="BR3" s="4688"/>
      <c r="BS3" s="4688"/>
      <c r="BT3" s="4688"/>
      <c r="BU3" s="4688"/>
      <c r="BV3" s="4688"/>
      <c r="BW3" s="4688"/>
      <c r="BX3" s="4688"/>
      <c r="BY3" s="4688"/>
      <c r="BZ3" s="4688"/>
      <c r="CA3" s="4688"/>
      <c r="CB3" s="4688"/>
      <c r="CC3" s="4688"/>
      <c r="CD3" s="4688"/>
      <c r="CE3" s="4688"/>
      <c r="CF3" s="4688"/>
      <c r="CG3" s="4688"/>
      <c r="CH3" s="4688"/>
      <c r="CI3" s="4688"/>
      <c r="CJ3" s="4688"/>
      <c r="CK3" s="4688"/>
      <c r="CL3" s="4688"/>
      <c r="CM3" s="4688"/>
      <c r="CN3" s="4688"/>
      <c r="CO3" s="4688"/>
      <c r="CP3" s="4688"/>
      <c r="CQ3" s="4688"/>
      <c r="CR3" s="4688"/>
      <c r="CS3" s="4688"/>
      <c r="CT3" s="4688"/>
      <c r="CU3" s="4688"/>
      <c r="CV3" s="4688"/>
      <c r="CW3" s="4688"/>
      <c r="CX3" s="4688"/>
      <c r="CY3" s="4688"/>
      <c r="CZ3" s="4688"/>
      <c r="DA3" s="4688"/>
      <c r="DB3" s="4688"/>
      <c r="DC3" s="4688"/>
      <c r="DD3" s="4688"/>
      <c r="DE3" s="4688"/>
      <c r="DF3" s="4688"/>
      <c r="DG3" s="4688"/>
      <c r="DH3" s="4688"/>
      <c r="DI3" s="4688"/>
      <c r="DJ3" s="4688"/>
      <c r="DK3" s="4688"/>
      <c r="DL3" s="4688"/>
      <c r="DM3" s="4688"/>
      <c r="DN3" s="4688"/>
      <c r="DO3" s="4688"/>
      <c r="DP3" s="4688"/>
      <c r="DQ3" s="4688"/>
      <c r="DR3" s="4688"/>
      <c r="DS3" s="4688"/>
      <c r="DT3" s="4688"/>
      <c r="DU3" s="4688"/>
      <c r="DV3" s="4688"/>
      <c r="DW3" s="4688"/>
      <c r="DX3" s="4688"/>
      <c r="DY3" s="4688"/>
      <c r="DZ3" s="4688"/>
      <c r="EA3" s="4688"/>
      <c r="EB3" s="4688"/>
      <c r="EC3" s="4688"/>
      <c r="ED3" s="4688"/>
      <c r="EE3" s="4688"/>
      <c r="EF3" s="4688"/>
      <c r="EG3" s="4688"/>
      <c r="EH3" s="4688"/>
      <c r="EI3" s="4688"/>
      <c r="EJ3" s="4688"/>
      <c r="EK3" s="4688"/>
      <c r="EL3" s="4688"/>
      <c r="EM3" s="4688"/>
      <c r="EN3" s="4688"/>
      <c r="EO3" s="4688"/>
      <c r="EP3" s="4688"/>
      <c r="EQ3" s="4688"/>
      <c r="ER3" s="4688"/>
      <c r="ES3" s="4688"/>
      <c r="ET3" s="4688"/>
      <c r="EU3" s="4688"/>
      <c r="EV3" s="4688"/>
      <c r="EW3" s="4688"/>
      <c r="EX3" s="4688"/>
      <c r="EY3" s="4688"/>
      <c r="EZ3" s="4688"/>
      <c r="FA3" s="4688"/>
      <c r="FB3" s="4688"/>
      <c r="FC3" s="4688"/>
      <c r="FD3" s="4688"/>
      <c r="FE3" s="4688"/>
      <c r="FF3" s="4688"/>
      <c r="FG3" s="4688"/>
      <c r="FH3" s="4688"/>
      <c r="FI3" s="4688"/>
      <c r="FJ3" s="4688"/>
      <c r="FK3" s="4688"/>
      <c r="FL3" s="4688"/>
      <c r="FM3" s="4688"/>
      <c r="FN3" s="4688"/>
      <c r="FO3" s="4688"/>
      <c r="FP3" s="4688"/>
      <c r="FQ3" s="4688"/>
      <c r="FR3" s="4688"/>
      <c r="FS3" s="4688"/>
      <c r="FT3" s="4688"/>
      <c r="FU3" s="4688"/>
      <c r="FV3" s="4688"/>
      <c r="FW3" s="4688"/>
      <c r="FX3" s="4688"/>
      <c r="FY3" s="4688"/>
      <c r="FZ3" s="4688"/>
      <c r="GA3" s="4688"/>
      <c r="GB3" s="4688"/>
      <c r="GC3" s="4688"/>
      <c r="GD3" s="4688"/>
      <c r="GE3" s="4688"/>
      <c r="GF3" s="4688"/>
      <c r="GG3" s="4688"/>
      <c r="GH3" s="4688"/>
      <c r="GI3" s="4688"/>
      <c r="GJ3" s="4688"/>
      <c r="GK3" s="4688"/>
      <c r="GL3" s="4688"/>
      <c r="GM3" s="4688"/>
      <c r="GN3" s="4688"/>
      <c r="GO3" s="4688"/>
      <c r="GP3" s="4688"/>
      <c r="GQ3" s="4688"/>
      <c r="GR3" s="4688"/>
      <c r="GS3" s="4688"/>
      <c r="GT3" s="4688"/>
      <c r="GU3" s="4688"/>
      <c r="GV3" s="4688"/>
      <c r="GW3" s="4688"/>
      <c r="GX3" s="4688"/>
      <c r="GY3" s="4688"/>
      <c r="GZ3" s="4688"/>
      <c r="HA3" s="4688"/>
      <c r="HB3" s="4688"/>
      <c r="HC3" s="4688"/>
      <c r="HD3" s="4688"/>
      <c r="HE3" s="4688"/>
      <c r="HF3" s="4688"/>
      <c r="HG3" s="4688"/>
      <c r="HH3" s="4688"/>
      <c r="HI3" s="4688"/>
      <c r="HJ3" s="4688"/>
      <c r="HK3" s="4688"/>
      <c r="HL3" s="4688"/>
      <c r="HM3" s="4688"/>
      <c r="HN3" s="4688"/>
      <c r="HO3" s="4688"/>
      <c r="HP3" s="4688"/>
      <c r="HQ3" s="4688"/>
      <c r="HR3" s="4688"/>
      <c r="HS3" s="4688"/>
      <c r="HT3" s="4688"/>
      <c r="HU3" s="4688"/>
      <c r="HV3" s="4688"/>
      <c r="HW3" s="4688"/>
      <c r="HX3" s="4688"/>
      <c r="HY3" s="4688"/>
      <c r="HZ3" s="4688"/>
      <c r="IA3" s="4688"/>
      <c r="IB3" s="4688"/>
      <c r="IC3" s="4688"/>
      <c r="ID3" s="4688"/>
      <c r="IE3" s="4688"/>
      <c r="IF3" s="4688"/>
      <c r="IG3" s="4688"/>
      <c r="IH3" s="4688"/>
      <c r="II3" s="4688"/>
      <c r="IJ3" s="4688"/>
      <c r="IK3" s="4688"/>
      <c r="IL3" s="4688"/>
      <c r="IM3" s="4688"/>
      <c r="IN3" s="4688"/>
      <c r="IO3" s="4688"/>
      <c r="IP3" s="4688"/>
      <c r="IQ3" s="4688"/>
      <c r="IR3" s="4688"/>
      <c r="IS3" s="4688"/>
      <c r="IT3" s="4688"/>
      <c r="IU3" s="4688"/>
      <c r="IV3" s="4688"/>
    </row>
    <row r="4" spans="1:256" s="1360" customFormat="1" ht="12.75" customHeight="1">
      <c r="A4" s="4688" t="s">
        <v>60</v>
      </c>
      <c r="B4" s="4688"/>
      <c r="C4" s="4688"/>
      <c r="D4" s="4688"/>
      <c r="E4" s="4688"/>
      <c r="F4" s="4688"/>
      <c r="G4" s="1539"/>
      <c r="H4" s="1539"/>
      <c r="I4" s="1539"/>
      <c r="J4" s="1539"/>
      <c r="K4" s="1539"/>
      <c r="L4" s="1539"/>
      <c r="M4" s="1586"/>
      <c r="N4" s="1586"/>
      <c r="O4" s="1586"/>
      <c r="P4" s="1586"/>
      <c r="Q4" s="1586"/>
      <c r="R4" s="1586"/>
      <c r="S4" s="4688"/>
      <c r="T4" s="4688"/>
      <c r="U4" s="4688"/>
      <c r="V4" s="4688"/>
      <c r="W4" s="4688"/>
      <c r="X4" s="4688"/>
      <c r="Y4" s="4688"/>
      <c r="Z4" s="4688"/>
      <c r="AA4" s="4688"/>
      <c r="AB4" s="4688"/>
      <c r="AC4" s="4688"/>
      <c r="AD4" s="4688"/>
      <c r="AE4" s="4688"/>
      <c r="AF4" s="4688"/>
      <c r="AG4" s="4688"/>
      <c r="AH4" s="4688"/>
      <c r="AI4" s="4688"/>
      <c r="AJ4" s="4688"/>
      <c r="AK4" s="4688"/>
      <c r="AL4" s="4688"/>
      <c r="AM4" s="4688"/>
      <c r="AN4" s="4688"/>
      <c r="AO4" s="4688"/>
      <c r="AP4" s="4688"/>
      <c r="AQ4" s="4688"/>
      <c r="AR4" s="4688"/>
      <c r="AS4" s="4688"/>
      <c r="AT4" s="4688"/>
      <c r="AU4" s="4688"/>
      <c r="AV4" s="4688"/>
      <c r="AW4" s="4688"/>
      <c r="AX4" s="4688"/>
      <c r="AY4" s="4688"/>
      <c r="AZ4" s="4688"/>
      <c r="BA4" s="4688"/>
      <c r="BB4" s="4688"/>
      <c r="BC4" s="4688"/>
      <c r="BD4" s="4688"/>
      <c r="BE4" s="4688"/>
      <c r="BF4" s="4688"/>
      <c r="BG4" s="4688"/>
      <c r="BH4" s="4688"/>
      <c r="BI4" s="4688"/>
      <c r="BJ4" s="4688"/>
      <c r="BK4" s="4688"/>
      <c r="BL4" s="4688"/>
      <c r="BM4" s="4688"/>
      <c r="BN4" s="4688"/>
      <c r="BO4" s="4688"/>
      <c r="BP4" s="4688"/>
      <c r="BQ4" s="4688"/>
      <c r="BR4" s="4688"/>
      <c r="BS4" s="4688"/>
      <c r="BT4" s="4688"/>
      <c r="BU4" s="4688"/>
      <c r="BV4" s="4688"/>
      <c r="BW4" s="4688"/>
      <c r="BX4" s="4688"/>
      <c r="BY4" s="4688"/>
      <c r="BZ4" s="4688"/>
      <c r="CA4" s="4688"/>
      <c r="CB4" s="4688"/>
      <c r="CC4" s="4688"/>
      <c r="CD4" s="4688"/>
      <c r="CE4" s="4688"/>
      <c r="CF4" s="4688"/>
      <c r="CG4" s="4688"/>
      <c r="CH4" s="4688"/>
      <c r="CI4" s="4688"/>
      <c r="CJ4" s="4688"/>
      <c r="CK4" s="4688"/>
      <c r="CL4" s="4688"/>
      <c r="CM4" s="4688"/>
      <c r="CN4" s="4688"/>
      <c r="CO4" s="4688"/>
      <c r="CP4" s="4688"/>
      <c r="CQ4" s="4688"/>
      <c r="CR4" s="4688"/>
      <c r="CS4" s="4688"/>
      <c r="CT4" s="4688"/>
      <c r="CU4" s="4688"/>
      <c r="CV4" s="4688"/>
      <c r="CW4" s="4688"/>
      <c r="CX4" s="4688"/>
      <c r="CY4" s="4688"/>
      <c r="CZ4" s="4688"/>
      <c r="DA4" s="4688"/>
      <c r="DB4" s="4688"/>
      <c r="DC4" s="4688"/>
      <c r="DD4" s="4688"/>
      <c r="DE4" s="4688"/>
      <c r="DF4" s="4688"/>
      <c r="DG4" s="4688"/>
      <c r="DH4" s="4688"/>
      <c r="DI4" s="4688"/>
      <c r="DJ4" s="4688"/>
      <c r="DK4" s="4688"/>
      <c r="DL4" s="4688"/>
      <c r="DM4" s="4688"/>
      <c r="DN4" s="4688"/>
      <c r="DO4" s="4688"/>
      <c r="DP4" s="4688"/>
      <c r="DQ4" s="4688"/>
      <c r="DR4" s="4688"/>
      <c r="DS4" s="4688"/>
      <c r="DT4" s="4688"/>
      <c r="DU4" s="4688"/>
      <c r="DV4" s="4688"/>
      <c r="DW4" s="4688"/>
      <c r="DX4" s="4688"/>
      <c r="DY4" s="4688"/>
      <c r="DZ4" s="4688"/>
      <c r="EA4" s="4688"/>
      <c r="EB4" s="4688"/>
      <c r="EC4" s="4688"/>
      <c r="ED4" s="4688"/>
      <c r="EE4" s="4688"/>
      <c r="EF4" s="4688"/>
      <c r="EG4" s="4688"/>
      <c r="EH4" s="4688"/>
      <c r="EI4" s="4688"/>
      <c r="EJ4" s="4688"/>
      <c r="EK4" s="4688"/>
      <c r="EL4" s="4688"/>
      <c r="EM4" s="4688"/>
      <c r="EN4" s="4688"/>
      <c r="EO4" s="4688"/>
      <c r="EP4" s="4688"/>
      <c r="EQ4" s="4688"/>
      <c r="ER4" s="4688"/>
      <c r="ES4" s="4688"/>
      <c r="ET4" s="4688"/>
      <c r="EU4" s="4688"/>
      <c r="EV4" s="4688"/>
      <c r="EW4" s="4688"/>
      <c r="EX4" s="4688"/>
      <c r="EY4" s="4688"/>
      <c r="EZ4" s="4688"/>
      <c r="FA4" s="4688"/>
      <c r="FB4" s="4688"/>
      <c r="FC4" s="4688"/>
      <c r="FD4" s="4688"/>
      <c r="FE4" s="4688"/>
      <c r="FF4" s="4688"/>
      <c r="FG4" s="4688"/>
      <c r="FH4" s="4688"/>
      <c r="FI4" s="4688"/>
      <c r="FJ4" s="4688"/>
      <c r="FK4" s="4688"/>
      <c r="FL4" s="4688"/>
      <c r="FM4" s="4688"/>
      <c r="FN4" s="4688"/>
      <c r="FO4" s="4688"/>
      <c r="FP4" s="4688"/>
      <c r="FQ4" s="4688"/>
      <c r="FR4" s="4688"/>
      <c r="FS4" s="4688"/>
      <c r="FT4" s="4688"/>
      <c r="FU4" s="4688"/>
      <c r="FV4" s="4688"/>
      <c r="FW4" s="4688"/>
      <c r="FX4" s="4688"/>
      <c r="FY4" s="4688"/>
      <c r="FZ4" s="4688"/>
      <c r="GA4" s="4688"/>
      <c r="GB4" s="4688"/>
      <c r="GC4" s="4688"/>
      <c r="GD4" s="4688"/>
      <c r="GE4" s="4688"/>
      <c r="GF4" s="4688"/>
      <c r="GG4" s="4688"/>
      <c r="GH4" s="4688"/>
      <c r="GI4" s="4688"/>
      <c r="GJ4" s="4688"/>
      <c r="GK4" s="4688"/>
      <c r="GL4" s="4688"/>
      <c r="GM4" s="4688"/>
      <c r="GN4" s="4688"/>
      <c r="GO4" s="4688"/>
      <c r="GP4" s="4688"/>
      <c r="GQ4" s="4688"/>
      <c r="GR4" s="4688"/>
      <c r="GS4" s="4688"/>
      <c r="GT4" s="4688"/>
      <c r="GU4" s="4688"/>
      <c r="GV4" s="4688"/>
      <c r="GW4" s="4688"/>
      <c r="GX4" s="4688"/>
      <c r="GY4" s="4688"/>
      <c r="GZ4" s="4688"/>
      <c r="HA4" s="4688"/>
      <c r="HB4" s="4688"/>
      <c r="HC4" s="4688"/>
      <c r="HD4" s="4688"/>
      <c r="HE4" s="4688"/>
      <c r="HF4" s="4688"/>
      <c r="HG4" s="4688"/>
      <c r="HH4" s="4688"/>
      <c r="HI4" s="4688"/>
      <c r="HJ4" s="4688"/>
      <c r="HK4" s="4688"/>
      <c r="HL4" s="4688"/>
      <c r="HM4" s="4688"/>
      <c r="HN4" s="4688"/>
      <c r="HO4" s="4688"/>
      <c r="HP4" s="4688"/>
      <c r="HQ4" s="4688"/>
      <c r="HR4" s="4688"/>
      <c r="HS4" s="4688"/>
      <c r="HT4" s="4688"/>
      <c r="HU4" s="4688"/>
      <c r="HV4" s="4688"/>
      <c r="HW4" s="4688"/>
      <c r="HX4" s="4688"/>
      <c r="HY4" s="4688"/>
      <c r="HZ4" s="4688"/>
      <c r="IA4" s="4688"/>
      <c r="IB4" s="4688"/>
      <c r="IC4" s="4688"/>
      <c r="ID4" s="4688"/>
      <c r="IE4" s="4688"/>
      <c r="IF4" s="4688"/>
      <c r="IG4" s="4688"/>
      <c r="IH4" s="4688"/>
      <c r="II4" s="4688"/>
      <c r="IJ4" s="4688"/>
      <c r="IK4" s="4688"/>
      <c r="IL4" s="4688"/>
      <c r="IM4" s="4688"/>
      <c r="IN4" s="4688"/>
      <c r="IO4" s="4688"/>
      <c r="IP4" s="4688"/>
      <c r="IQ4" s="4688"/>
      <c r="IR4" s="4688"/>
      <c r="IS4" s="4688"/>
      <c r="IT4" s="4688"/>
      <c r="IU4" s="4688"/>
      <c r="IV4" s="4688"/>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4688" t="s">
        <v>547</v>
      </c>
      <c r="B6" s="4688"/>
      <c r="C6" s="4688"/>
      <c r="D6" s="4688"/>
      <c r="E6" s="4688"/>
      <c r="F6" s="4688"/>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51">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4688" t="s">
        <v>463</v>
      </c>
      <c r="B1000" s="4688"/>
      <c r="C1000" s="4688" t="s">
        <v>464</v>
      </c>
      <c r="D1000" s="4688"/>
      <c r="E1000" s="4688"/>
      <c r="F1000" s="4688"/>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4688" t="s">
        <v>1003</v>
      </c>
      <c r="B1004" s="4688"/>
      <c r="C1004" s="4688" t="s">
        <v>485</v>
      </c>
      <c r="D1004" s="4688"/>
      <c r="E1004" s="4688"/>
      <c r="F1004" s="4688"/>
    </row>
    <row r="1005" spans="1:7">
      <c r="A1005" s="6" t="s">
        <v>465</v>
      </c>
      <c r="B1005" s="6"/>
      <c r="C1005" s="4688" t="s">
        <v>466</v>
      </c>
      <c r="D1005" s="4688"/>
      <c r="E1005" s="4688"/>
      <c r="F1005" s="4688"/>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4688" t="s">
        <v>467</v>
      </c>
      <c r="B1011" s="4688"/>
      <c r="C1011" s="4688" t="s">
        <v>468</v>
      </c>
      <c r="D1011" s="4688"/>
      <c r="E1011" s="4688"/>
      <c r="F1011" s="4688"/>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4688" t="s">
        <v>469</v>
      </c>
      <c r="B1015" s="4688"/>
      <c r="C1015" s="4688" t="s">
        <v>470</v>
      </c>
      <c r="D1015" s="4688"/>
      <c r="E1015" s="4688"/>
      <c r="F1015" s="4688"/>
    </row>
    <row r="1016" spans="1:6">
      <c r="A1016" s="6" t="s">
        <v>471</v>
      </c>
      <c r="B1016" s="6"/>
      <c r="C1016" s="4688" t="s">
        <v>472</v>
      </c>
      <c r="D1016" s="4688"/>
      <c r="E1016" s="4688"/>
      <c r="F1016" s="4688"/>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011:B1011"/>
    <mergeCell ref="C1011:F1011"/>
    <mergeCell ref="A1015:B1015"/>
    <mergeCell ref="C1015:F1015"/>
    <mergeCell ref="C1016:F1016"/>
    <mergeCell ref="A6:F6"/>
    <mergeCell ref="A1000:B1000"/>
    <mergeCell ref="C1000:F1000"/>
    <mergeCell ref="A1004:B1004"/>
    <mergeCell ref="C1004:F1004"/>
    <mergeCell ref="C1005:F1005"/>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FS3:FX3"/>
    <mergeCell ref="FY3:GD3"/>
    <mergeCell ref="GE3:GJ3"/>
    <mergeCell ref="GK3:GP3"/>
    <mergeCell ref="GQ3:GV3"/>
    <mergeCell ref="GW3:HB3"/>
    <mergeCell ref="HC3:HH3"/>
    <mergeCell ref="HI3:HN3"/>
    <mergeCell ref="HO3:HT3"/>
    <mergeCell ref="DQ3:DV3"/>
    <mergeCell ref="DW3:EB3"/>
    <mergeCell ref="EC3:EH3"/>
    <mergeCell ref="EI3:EN3"/>
    <mergeCell ref="EO3:ET3"/>
    <mergeCell ref="EU3:EZ3"/>
    <mergeCell ref="FA3:FF3"/>
    <mergeCell ref="FG3:FL3"/>
    <mergeCell ref="FM3:FR3"/>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FM2:FR2"/>
    <mergeCell ref="FS2:FX2"/>
    <mergeCell ref="FY2:GD2"/>
    <mergeCell ref="GE2:GJ2"/>
    <mergeCell ref="GK2:GP2"/>
    <mergeCell ref="GQ2:GV2"/>
    <mergeCell ref="GW2:HB2"/>
    <mergeCell ref="HC2:HH2"/>
    <mergeCell ref="HI2:HN2"/>
    <mergeCell ref="DK2:DP2"/>
    <mergeCell ref="DQ2:DV2"/>
    <mergeCell ref="DW2:EB2"/>
    <mergeCell ref="EC2:EH2"/>
    <mergeCell ref="EI2:EN2"/>
    <mergeCell ref="EO2:ET2"/>
    <mergeCell ref="EU2:EZ2"/>
    <mergeCell ref="FA2:FF2"/>
    <mergeCell ref="FG2:FL2"/>
    <mergeCell ref="BI2:BN2"/>
    <mergeCell ref="BO2:BT2"/>
    <mergeCell ref="BU2:BZ2"/>
    <mergeCell ref="CA2:CF2"/>
    <mergeCell ref="CG2:CL2"/>
    <mergeCell ref="CM2:CR2"/>
    <mergeCell ref="CS2:CX2"/>
    <mergeCell ref="CY2:DD2"/>
    <mergeCell ref="DE2:DJ2"/>
    <mergeCell ref="A1:F1"/>
    <mergeCell ref="A2:F2"/>
    <mergeCell ref="S2:X2"/>
    <mergeCell ref="Y2:AD2"/>
    <mergeCell ref="AE2:AJ2"/>
    <mergeCell ref="AK2:AP2"/>
    <mergeCell ref="AQ2:AV2"/>
    <mergeCell ref="AW2:BB2"/>
    <mergeCell ref="BC2:BH2"/>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2600</v>
      </c>
      <c r="C2" s="2024"/>
    </row>
    <row r="3" spans="2:12" ht="13.5" thickBot="1">
      <c r="B3" s="524" t="s">
        <v>2568</v>
      </c>
      <c r="D3" s="524">
        <f>SUM(D4:D11)</f>
        <v>3627.63</v>
      </c>
      <c r="F3" s="524" t="s">
        <v>2569</v>
      </c>
      <c r="H3" s="524" t="s">
        <v>1896</v>
      </c>
      <c r="I3" s="2024">
        <f>SUM(H4:H11)</f>
        <v>4880.78</v>
      </c>
    </row>
    <row r="4" spans="2:12">
      <c r="B4" s="524" t="s">
        <v>2570</v>
      </c>
      <c r="D4" s="524">
        <v>653.34</v>
      </c>
      <c r="E4" s="524" t="s">
        <v>207</v>
      </c>
      <c r="F4" s="524">
        <v>0.55000000000000004</v>
      </c>
      <c r="G4" s="524" t="s">
        <v>2550</v>
      </c>
      <c r="H4" s="3150">
        <f t="shared" ref="H4:H11" si="0">F4*D4</f>
        <v>359.34</v>
      </c>
      <c r="J4" s="524"/>
      <c r="K4" s="524"/>
      <c r="L4" s="524"/>
    </row>
    <row r="5" spans="2:12">
      <c r="B5" s="524" t="s">
        <v>2571</v>
      </c>
      <c r="D5" s="524">
        <v>761.12</v>
      </c>
      <c r="E5" s="524" t="s">
        <v>207</v>
      </c>
      <c r="F5" s="524">
        <v>0.53</v>
      </c>
      <c r="G5" s="524" t="s">
        <v>2550</v>
      </c>
      <c r="H5" s="3151">
        <f t="shared" si="0"/>
        <v>403.39</v>
      </c>
      <c r="J5" s="524"/>
      <c r="K5" s="524"/>
      <c r="L5" s="524"/>
    </row>
    <row r="6" spans="2:12">
      <c r="B6" s="524" t="s">
        <v>2572</v>
      </c>
      <c r="D6" s="524">
        <v>1022.87</v>
      </c>
      <c r="E6" s="524" t="s">
        <v>207</v>
      </c>
      <c r="F6" s="524">
        <v>0.6</v>
      </c>
      <c r="G6" s="524" t="s">
        <v>2550</v>
      </c>
      <c r="H6" s="3151">
        <f t="shared" si="0"/>
        <v>613.72</v>
      </c>
      <c r="J6" s="524"/>
      <c r="K6" s="524"/>
      <c r="L6" s="524"/>
    </row>
    <row r="7" spans="2:12">
      <c r="B7" s="524" t="s">
        <v>2573</v>
      </c>
      <c r="D7" s="524">
        <f>3.7*50/2</f>
        <v>92.5</v>
      </c>
      <c r="E7" s="524" t="s">
        <v>207</v>
      </c>
      <c r="F7" s="524">
        <v>3.2</v>
      </c>
      <c r="G7" s="524" t="s">
        <v>2550</v>
      </c>
      <c r="H7" s="3151">
        <f t="shared" si="0"/>
        <v>296</v>
      </c>
      <c r="J7" s="524"/>
      <c r="K7" s="524"/>
      <c r="L7" s="524"/>
    </row>
    <row r="8" spans="2:12">
      <c r="B8" s="524" t="s">
        <v>2574</v>
      </c>
      <c r="D8" s="524">
        <v>624.51</v>
      </c>
      <c r="E8" s="524" t="s">
        <v>207</v>
      </c>
      <c r="F8" s="524">
        <v>3.2</v>
      </c>
      <c r="G8" s="524" t="s">
        <v>2550</v>
      </c>
      <c r="H8" s="3151">
        <f t="shared" si="0"/>
        <v>1998.43</v>
      </c>
      <c r="J8" s="524"/>
      <c r="K8" s="524"/>
      <c r="L8" s="524"/>
    </row>
    <row r="9" spans="2:12">
      <c r="B9" s="524" t="s">
        <v>2575</v>
      </c>
      <c r="D9" s="524">
        <f>3.7*50/2</f>
        <v>92.5</v>
      </c>
      <c r="E9" s="524" t="s">
        <v>207</v>
      </c>
      <c r="F9" s="524">
        <v>3.2</v>
      </c>
      <c r="G9" s="524" t="s">
        <v>2550</v>
      </c>
      <c r="H9" s="3151">
        <f t="shared" si="0"/>
        <v>296</v>
      </c>
      <c r="J9" s="524"/>
      <c r="K9" s="524"/>
      <c r="L9" s="524"/>
    </row>
    <row r="10" spans="2:12">
      <c r="B10" s="524" t="s">
        <v>2576</v>
      </c>
      <c r="D10" s="524">
        <f>36.6*3</f>
        <v>109.8</v>
      </c>
      <c r="E10" s="524" t="s">
        <v>207</v>
      </c>
      <c r="F10" s="524">
        <v>2.4</v>
      </c>
      <c r="G10" s="524" t="s">
        <v>2550</v>
      </c>
      <c r="H10" s="3151">
        <f t="shared" si="0"/>
        <v>263.52</v>
      </c>
      <c r="J10" s="524"/>
      <c r="K10" s="524"/>
      <c r="L10" s="524"/>
    </row>
    <row r="11" spans="2:12" ht="13.5" thickBot="1">
      <c r="B11" s="524" t="s">
        <v>2577</v>
      </c>
      <c r="D11" s="524">
        <v>270.99</v>
      </c>
      <c r="E11" s="524" t="s">
        <v>207</v>
      </c>
      <c r="F11" s="524">
        <v>2.4</v>
      </c>
      <c r="G11" s="524" t="s">
        <v>2550</v>
      </c>
      <c r="H11" s="3152">
        <f t="shared" si="0"/>
        <v>650.38</v>
      </c>
      <c r="J11" s="524"/>
      <c r="K11" s="524"/>
      <c r="L11" s="524"/>
    </row>
    <row r="12" spans="2:12">
      <c r="J12" s="524"/>
      <c r="K12" s="524"/>
      <c r="L12" s="524"/>
    </row>
    <row r="13" spans="2:12">
      <c r="B13" s="2024" t="s">
        <v>2969</v>
      </c>
      <c r="C13" s="2024"/>
      <c r="J13" s="524"/>
      <c r="K13" s="524"/>
      <c r="L13" s="524"/>
    </row>
    <row r="14" spans="2:12" ht="13.5" thickBot="1">
      <c r="I14" s="2024">
        <f>SUM(H15:H22)</f>
        <v>725.52</v>
      </c>
      <c r="J14" s="524"/>
      <c r="K14" s="524"/>
      <c r="L14" s="524"/>
    </row>
    <row r="15" spans="2:12">
      <c r="B15" s="524" t="s">
        <v>2570</v>
      </c>
      <c r="D15" s="524">
        <v>653.34</v>
      </c>
      <c r="E15" s="524" t="s">
        <v>207</v>
      </c>
      <c r="F15" s="524">
        <v>0.2</v>
      </c>
      <c r="G15" s="524" t="s">
        <v>2550</v>
      </c>
      <c r="H15" s="3150">
        <f t="shared" ref="H15:H22" si="1">F15*D15</f>
        <v>130.66999999999999</v>
      </c>
      <c r="J15" s="524"/>
      <c r="K15" s="524"/>
      <c r="L15" s="524"/>
    </row>
    <row r="16" spans="2:12">
      <c r="B16" s="524" t="s">
        <v>2571</v>
      </c>
      <c r="D16" s="524">
        <v>761.12</v>
      </c>
      <c r="E16" s="524" t="s">
        <v>207</v>
      </c>
      <c r="F16" s="524">
        <v>0.2</v>
      </c>
      <c r="G16" s="524" t="s">
        <v>2550</v>
      </c>
      <c r="H16" s="3151">
        <f t="shared" si="1"/>
        <v>152.22</v>
      </c>
      <c r="J16" s="524"/>
      <c r="K16" s="524"/>
      <c r="L16" s="524"/>
    </row>
    <row r="17" spans="2:12">
      <c r="B17" s="524" t="s">
        <v>2572</v>
      </c>
      <c r="D17" s="524">
        <v>1022.87</v>
      </c>
      <c r="E17" s="524" t="s">
        <v>207</v>
      </c>
      <c r="F17" s="524">
        <v>0.2</v>
      </c>
      <c r="G17" s="524" t="s">
        <v>2550</v>
      </c>
      <c r="H17" s="3151">
        <f t="shared" si="1"/>
        <v>204.57</v>
      </c>
      <c r="J17" s="524"/>
      <c r="K17" s="524"/>
      <c r="L17" s="524"/>
    </row>
    <row r="18" spans="2:12">
      <c r="B18" s="524" t="s">
        <v>2573</v>
      </c>
      <c r="D18" s="524">
        <f>3.7*50/2</f>
        <v>92.5</v>
      </c>
      <c r="E18" s="524" t="s">
        <v>207</v>
      </c>
      <c r="F18" s="524">
        <v>0.2</v>
      </c>
      <c r="G18" s="524" t="s">
        <v>2550</v>
      </c>
      <c r="H18" s="3151">
        <f t="shared" si="1"/>
        <v>18.5</v>
      </c>
      <c r="J18" s="524"/>
      <c r="K18" s="524"/>
      <c r="L18" s="524"/>
    </row>
    <row r="19" spans="2:12">
      <c r="B19" s="524" t="s">
        <v>2574</v>
      </c>
      <c r="D19" s="524">
        <v>624.51</v>
      </c>
      <c r="E19" s="524" t="s">
        <v>207</v>
      </c>
      <c r="F19" s="524">
        <v>0.2</v>
      </c>
      <c r="G19" s="524" t="s">
        <v>2550</v>
      </c>
      <c r="H19" s="3151">
        <f t="shared" si="1"/>
        <v>124.9</v>
      </c>
      <c r="J19" s="524"/>
      <c r="K19" s="524"/>
      <c r="L19" s="524"/>
    </row>
    <row r="20" spans="2:12">
      <c r="B20" s="524" t="s">
        <v>2575</v>
      </c>
      <c r="D20" s="524">
        <f>3.7*50/2</f>
        <v>92.5</v>
      </c>
      <c r="E20" s="524" t="s">
        <v>207</v>
      </c>
      <c r="F20" s="524">
        <v>0.2</v>
      </c>
      <c r="G20" s="524" t="s">
        <v>2550</v>
      </c>
      <c r="H20" s="3151">
        <f t="shared" si="1"/>
        <v>18.5</v>
      </c>
      <c r="J20" s="524"/>
      <c r="K20" s="524"/>
      <c r="L20" s="524"/>
    </row>
    <row r="21" spans="2:12">
      <c r="B21" s="524" t="s">
        <v>2576</v>
      </c>
      <c r="D21" s="524">
        <f>36.6*3</f>
        <v>109.8</v>
      </c>
      <c r="E21" s="524" t="s">
        <v>207</v>
      </c>
      <c r="F21" s="524">
        <v>0.2</v>
      </c>
      <c r="G21" s="524" t="s">
        <v>2550</v>
      </c>
      <c r="H21" s="3151">
        <f t="shared" si="1"/>
        <v>21.96</v>
      </c>
      <c r="J21" s="524"/>
      <c r="K21" s="524"/>
      <c r="L21" s="524"/>
    </row>
    <row r="22" spans="2:12" ht="13.5" thickBot="1">
      <c r="B22" s="524" t="s">
        <v>2577</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2578</v>
      </c>
      <c r="F26" s="524" t="s">
        <v>2579</v>
      </c>
      <c r="I26" s="524">
        <f>SUM(H27:H29)</f>
        <v>638.83000000000004</v>
      </c>
      <c r="J26" s="524"/>
      <c r="K26" s="524"/>
      <c r="L26" s="524"/>
    </row>
    <row r="27" spans="2:12">
      <c r="B27" s="524" t="s">
        <v>2580</v>
      </c>
      <c r="D27" s="524">
        <v>9.67</v>
      </c>
      <c r="E27" s="524" t="s">
        <v>207</v>
      </c>
      <c r="F27" s="524">
        <v>2.91</v>
      </c>
      <c r="G27" s="524" t="s">
        <v>2550</v>
      </c>
      <c r="H27" s="524">
        <f>D27*F27</f>
        <v>28.14</v>
      </c>
      <c r="J27" s="524"/>
      <c r="K27" s="524"/>
      <c r="L27" s="524"/>
    </row>
    <row r="28" spans="2:12">
      <c r="B28" s="524" t="s">
        <v>2581</v>
      </c>
      <c r="D28" s="524">
        <f>4.6*2</f>
        <v>9.1999999999999993</v>
      </c>
      <c r="E28" s="524" t="s">
        <v>207</v>
      </c>
      <c r="F28" s="524">
        <f>7.81</f>
        <v>7.81</v>
      </c>
      <c r="G28" s="524" t="s">
        <v>2550</v>
      </c>
      <c r="H28" s="524">
        <f>D28*F28</f>
        <v>71.849999999999994</v>
      </c>
      <c r="J28" s="524"/>
      <c r="K28" s="524"/>
      <c r="L28" s="524"/>
    </row>
    <row r="29" spans="2:12">
      <c r="B29" s="524" t="s">
        <v>2582</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2583</v>
      </c>
      <c r="F32" s="524" t="s">
        <v>2583</v>
      </c>
      <c r="J32" s="524"/>
      <c r="K32" s="524"/>
      <c r="L32" s="524"/>
    </row>
    <row r="33" spans="2:13">
      <c r="B33" s="524" t="s">
        <v>2584</v>
      </c>
      <c r="D33" s="524">
        <v>40.92</v>
      </c>
      <c r="E33" s="524" t="s">
        <v>207</v>
      </c>
      <c r="F33" s="524">
        <f>4.75+0.6</f>
        <v>5.35</v>
      </c>
      <c r="G33" s="524" t="s">
        <v>2550</v>
      </c>
      <c r="H33" s="524">
        <f>D33*F33</f>
        <v>218.92</v>
      </c>
      <c r="J33" s="524"/>
      <c r="K33" s="524"/>
      <c r="L33" s="524"/>
    </row>
    <row r="34" spans="2:13" s="3552" customFormat="1">
      <c r="B34" s="524" t="s">
        <v>3005</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2585</v>
      </c>
      <c r="C40" s="2024"/>
      <c r="D40" s="524">
        <v>26.8</v>
      </c>
      <c r="F40" s="524">
        <f>8.6+0.6*2</f>
        <v>9.8000000000000007</v>
      </c>
      <c r="G40" s="524" t="s">
        <v>2550</v>
      </c>
      <c r="H40" s="524">
        <f>D40*F40</f>
        <v>262.64</v>
      </c>
      <c r="J40" s="524"/>
      <c r="K40" s="524"/>
      <c r="L40" s="524"/>
    </row>
    <row r="41" spans="2:13" s="3552" customFormat="1">
      <c r="B41" s="524" t="s">
        <v>3005</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3025</v>
      </c>
      <c r="M42" s="3569" t="s">
        <v>3026</v>
      </c>
    </row>
    <row r="43" spans="2:13" s="3552" customFormat="1">
      <c r="B43" s="2024" t="s">
        <v>3006</v>
      </c>
      <c r="C43" s="2024"/>
      <c r="D43" s="474" t="s">
        <v>3012</v>
      </c>
      <c r="E43" s="3159" t="s">
        <v>3008</v>
      </c>
      <c r="F43" s="3159" t="s">
        <v>3009</v>
      </c>
      <c r="G43" s="3159" t="s">
        <v>3010</v>
      </c>
      <c r="H43" s="3159"/>
      <c r="I43" s="3159"/>
      <c r="J43" s="3159"/>
      <c r="K43" s="524"/>
      <c r="L43" s="524"/>
      <c r="M43" s="3552">
        <f>SUM(M46:M49)</f>
        <v>171.685</v>
      </c>
    </row>
    <row r="44" spans="2:13" s="3552" customFormat="1">
      <c r="B44" s="3143" t="s">
        <v>3007</v>
      </c>
      <c r="C44" s="3143"/>
      <c r="D44" s="3159">
        <v>1</v>
      </c>
      <c r="E44" s="3159">
        <f>8.33+1.6+4.11</f>
        <v>14.04</v>
      </c>
      <c r="F44" s="3159">
        <f>4.74+0.5</f>
        <v>5.24</v>
      </c>
      <c r="G44" s="3159">
        <v>0.3</v>
      </c>
      <c r="H44" s="3159">
        <f>D44*E44*F44*G44</f>
        <v>22.07</v>
      </c>
      <c r="I44" s="3159"/>
      <c r="J44" s="524"/>
      <c r="K44" s="524"/>
      <c r="L44" s="524"/>
    </row>
    <row r="45" spans="2:13" s="1737" customFormat="1">
      <c r="B45" s="3570" t="s">
        <v>3011</v>
      </c>
      <c r="C45" s="3570"/>
      <c r="D45" s="3571"/>
      <c r="E45" s="3571"/>
      <c r="F45" s="3571"/>
      <c r="G45" s="3571"/>
      <c r="H45" s="3571"/>
      <c r="I45" s="3572"/>
      <c r="J45" s="2024"/>
      <c r="K45" s="2024"/>
      <c r="L45" s="2024"/>
    </row>
    <row r="46" spans="2:13" s="3552" customFormat="1">
      <c r="B46" s="3143" t="s">
        <v>3013</v>
      </c>
      <c r="C46" s="3143"/>
      <c r="D46" s="3159">
        <v>3</v>
      </c>
      <c r="E46" s="4813">
        <v>38.29</v>
      </c>
      <c r="F46" s="4813"/>
      <c r="G46" s="3159">
        <v>0.25</v>
      </c>
      <c r="H46" s="3159">
        <f>D46*E46*G46</f>
        <v>28.72</v>
      </c>
      <c r="I46" s="3159">
        <f>SUM(H46:H48)</f>
        <v>32.58</v>
      </c>
      <c r="J46" s="524"/>
      <c r="K46" s="524"/>
      <c r="L46" s="524"/>
      <c r="M46" s="3552">
        <f>E46*4</f>
        <v>153.16</v>
      </c>
    </row>
    <row r="47" spans="2:13" s="3552" customFormat="1">
      <c r="B47" s="3143" t="s">
        <v>3014</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3015</v>
      </c>
      <c r="C48" s="3143"/>
      <c r="D48" s="3159">
        <v>1</v>
      </c>
      <c r="E48" s="3159">
        <v>4.75</v>
      </c>
      <c r="F48" s="3159">
        <v>1.2</v>
      </c>
      <c r="G48" s="3159">
        <v>0.25</v>
      </c>
      <c r="H48" s="3159">
        <f>D48*E48*F48*G48</f>
        <v>1.43</v>
      </c>
      <c r="I48" s="3159"/>
      <c r="J48" s="524"/>
      <c r="K48" s="524"/>
      <c r="L48" s="524"/>
      <c r="M48" s="3569">
        <f>E48*F48</f>
        <v>5.7</v>
      </c>
    </row>
    <row r="49" spans="2:13" s="3569" customFormat="1">
      <c r="B49" s="3143" t="s">
        <v>3016</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3020</v>
      </c>
      <c r="C52" s="3143"/>
      <c r="D52" s="3159"/>
      <c r="E52" s="3159"/>
      <c r="F52" s="3159"/>
      <c r="G52" s="3159"/>
      <c r="H52" s="3159"/>
      <c r="I52" s="3159"/>
      <c r="J52" s="524"/>
      <c r="L52" s="524" t="s">
        <v>3025</v>
      </c>
      <c r="M52" s="3569" t="s">
        <v>3026</v>
      </c>
    </row>
    <row r="53" spans="2:13" s="3569" customFormat="1">
      <c r="B53" s="3143" t="s">
        <v>3021</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3021</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3022</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3023</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2976</v>
      </c>
      <c r="C59" s="2024"/>
      <c r="D59" s="524"/>
      <c r="E59" s="524"/>
      <c r="F59" s="524"/>
      <c r="G59" s="524"/>
      <c r="H59" s="524"/>
      <c r="I59" s="524">
        <f>SUM(H60:H61)</f>
        <v>4.87</v>
      </c>
      <c r="J59" s="524"/>
      <c r="K59" s="524"/>
      <c r="L59" s="524"/>
    </row>
    <row r="60" spans="2:13" s="3537" customFormat="1">
      <c r="B60" s="524" t="s">
        <v>2977</v>
      </c>
      <c r="C60" s="524"/>
      <c r="D60" s="524">
        <v>1.5</v>
      </c>
      <c r="E60" s="524">
        <v>1.3</v>
      </c>
      <c r="F60" s="524">
        <v>1</v>
      </c>
      <c r="G60" s="524">
        <f>1.1</f>
        <v>1.1000000000000001</v>
      </c>
      <c r="H60" s="524">
        <f>D60*E60*F60*G60</f>
        <v>2.15</v>
      </c>
      <c r="I60" s="524"/>
      <c r="J60" s="524"/>
      <c r="K60" s="524"/>
      <c r="L60" s="524"/>
    </row>
    <row r="61" spans="2:13" s="3537" customFormat="1">
      <c r="B61" s="524" t="s">
        <v>2978</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2586</v>
      </c>
      <c r="C77" s="2024"/>
      <c r="J77" s="524"/>
      <c r="K77" s="524"/>
      <c r="L77" s="524"/>
    </row>
    <row r="78" spans="2:12">
      <c r="B78" s="2024"/>
      <c r="C78" s="2024"/>
      <c r="J78" s="524"/>
      <c r="K78" s="524"/>
      <c r="L78" s="524"/>
    </row>
    <row r="79" spans="2:12">
      <c r="B79" s="2024" t="s">
        <v>2587</v>
      </c>
      <c r="C79" s="2024"/>
      <c r="J79" s="524"/>
      <c r="K79" s="524"/>
      <c r="L79" s="524"/>
    </row>
    <row r="80" spans="2:12">
      <c r="B80" s="2024"/>
      <c r="C80" s="2024"/>
      <c r="J80" s="524"/>
      <c r="K80" s="524"/>
      <c r="L80" s="524"/>
    </row>
    <row r="81" spans="2:12">
      <c r="B81" s="524" t="s">
        <v>2588</v>
      </c>
      <c r="F81" s="524" t="s">
        <v>2589</v>
      </c>
      <c r="I81" s="524">
        <f>SUM(H82:H87)</f>
        <v>70.62</v>
      </c>
      <c r="J81" s="524"/>
      <c r="K81" s="524"/>
      <c r="L81" s="524"/>
    </row>
    <row r="82" spans="2:12">
      <c r="B82" s="524" t="s">
        <v>2580</v>
      </c>
      <c r="D82" s="524">
        <f>4.86*1.64</f>
        <v>7.97</v>
      </c>
      <c r="E82" s="524" t="s">
        <v>207</v>
      </c>
      <c r="F82" s="524">
        <f>0.85+0.75+0.4</f>
        <v>2</v>
      </c>
      <c r="G82" s="524" t="s">
        <v>2550</v>
      </c>
      <c r="H82" s="524">
        <f t="shared" ref="H82:H87" si="4">F82*D82</f>
        <v>15.94</v>
      </c>
      <c r="J82" s="524"/>
      <c r="K82" s="524"/>
      <c r="L82" s="524"/>
    </row>
    <row r="83" spans="2:12">
      <c r="B83" s="524" t="s">
        <v>2590</v>
      </c>
      <c r="D83" s="524">
        <f>0.4*1.64</f>
        <v>0.66</v>
      </c>
      <c r="E83" s="524" t="s">
        <v>207</v>
      </c>
      <c r="F83" s="524">
        <f>7.41-0.9+0.4</f>
        <v>6.91</v>
      </c>
      <c r="G83" s="524" t="s">
        <v>2550</v>
      </c>
      <c r="H83" s="524">
        <f t="shared" si="4"/>
        <v>4.5599999999999996</v>
      </c>
      <c r="J83" s="524"/>
      <c r="K83" s="524"/>
      <c r="L83" s="524"/>
    </row>
    <row r="84" spans="2:12">
      <c r="B84" s="524" t="s">
        <v>2581</v>
      </c>
      <c r="D84" s="524">
        <f>4.6*1.64</f>
        <v>7.54</v>
      </c>
      <c r="E84" s="524" t="s">
        <v>207</v>
      </c>
      <c r="F84" s="524">
        <v>1.2</v>
      </c>
      <c r="G84" s="524" t="s">
        <v>2550</v>
      </c>
      <c r="H84" s="524">
        <f t="shared" si="4"/>
        <v>9.0500000000000007</v>
      </c>
      <c r="J84" s="524"/>
      <c r="K84" s="524"/>
      <c r="L84" s="524"/>
    </row>
    <row r="85" spans="2:12">
      <c r="B85" s="524" t="s">
        <v>2591</v>
      </c>
      <c r="D85" s="524">
        <f>0.4*2.05</f>
        <v>0.82</v>
      </c>
      <c r="E85" s="524" t="s">
        <v>207</v>
      </c>
      <c r="F85" s="524">
        <f>8.15+0.4</f>
        <v>8.5500000000000007</v>
      </c>
      <c r="G85" s="524" t="s">
        <v>2550</v>
      </c>
      <c r="H85" s="524">
        <f t="shared" si="4"/>
        <v>7.01</v>
      </c>
      <c r="J85" s="524"/>
      <c r="K85" s="524"/>
      <c r="L85" s="524"/>
    </row>
    <row r="86" spans="2:12">
      <c r="B86" s="524" t="s">
        <v>2592</v>
      </c>
      <c r="D86" s="524">
        <f>13.45*2.05</f>
        <v>27.57</v>
      </c>
      <c r="E86" s="524" t="s">
        <v>207</v>
      </c>
      <c r="F86" s="524">
        <v>1.2</v>
      </c>
      <c r="G86" s="524" t="s">
        <v>2550</v>
      </c>
      <c r="H86" s="524">
        <f t="shared" si="4"/>
        <v>33.08</v>
      </c>
      <c r="J86" s="524"/>
      <c r="K86" s="524"/>
      <c r="L86" s="524"/>
    </row>
    <row r="87" spans="2:12">
      <c r="B87" s="524" t="s">
        <v>2593</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2597</v>
      </c>
      <c r="C107" s="3149"/>
      <c r="D107" s="3147"/>
      <c r="E107" s="3147"/>
      <c r="F107" s="3147"/>
      <c r="G107" s="3147"/>
      <c r="H107" s="3147"/>
      <c r="I107" s="3147"/>
      <c r="J107" s="3148"/>
      <c r="K107" s="3148"/>
      <c r="L107" s="3148"/>
      <c r="M107" s="3148"/>
      <c r="N107" s="3148"/>
      <c r="O107" s="3148"/>
    </row>
    <row r="113" spans="2:15" s="3153" customFormat="1">
      <c r="B113" s="3149" t="s">
        <v>2607</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2608</v>
      </c>
      <c r="H115" s="524" t="s">
        <v>2609</v>
      </c>
      <c r="J115" s="524"/>
    </row>
    <row r="116" spans="2:15">
      <c r="B116" s="1905" t="s">
        <v>3539</v>
      </c>
      <c r="C116" s="1905">
        <v>5</v>
      </c>
      <c r="D116" s="1907">
        <v>1</v>
      </c>
      <c r="E116" s="524">
        <v>1</v>
      </c>
      <c r="F116" s="4188">
        <v>0.3</v>
      </c>
      <c r="G116" s="524">
        <f>D116*E116*C116</f>
        <v>5</v>
      </c>
      <c r="H116" s="524">
        <v>0.9</v>
      </c>
      <c r="I116" s="524">
        <f>G116*H116</f>
        <v>4.5</v>
      </c>
      <c r="J116" s="524"/>
    </row>
    <row r="117" spans="2:15">
      <c r="B117" s="1905" t="s">
        <v>3540</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2610</v>
      </c>
      <c r="C120" s="524">
        <f>J119-J123</f>
        <v>16.36</v>
      </c>
    </row>
    <row r="121" spans="2:15">
      <c r="B121" s="524" t="s">
        <v>3541</v>
      </c>
      <c r="C121" s="3144"/>
      <c r="F121" s="524">
        <f>380.5-380-0.15</f>
        <v>0.35</v>
      </c>
      <c r="G121" s="524">
        <v>59.93</v>
      </c>
    </row>
    <row r="122" spans="2:15" s="4189" customFormat="1">
      <c r="B122" s="524"/>
      <c r="C122" s="524"/>
      <c r="D122" s="524"/>
      <c r="E122" s="524"/>
      <c r="F122" s="524"/>
      <c r="G122" s="524"/>
      <c r="H122" s="524"/>
      <c r="I122" s="524"/>
    </row>
    <row r="123" spans="2:15">
      <c r="B123" s="524" t="s">
        <v>2611</v>
      </c>
      <c r="J123" s="524">
        <f>SUM(I125:I127)</f>
        <v>8.17</v>
      </c>
    </row>
    <row r="125" spans="2:15">
      <c r="B125" s="1905" t="s">
        <v>3539</v>
      </c>
      <c r="C125" s="1905">
        <v>5</v>
      </c>
      <c r="D125" s="1907">
        <v>1</v>
      </c>
      <c r="E125" s="524">
        <v>1</v>
      </c>
      <c r="F125" s="4188">
        <v>0.3</v>
      </c>
      <c r="I125" s="524">
        <f>C125*D125*E125*F125</f>
        <v>1.5</v>
      </c>
    </row>
    <row r="126" spans="2:15">
      <c r="B126" s="1905" t="s">
        <v>3540</v>
      </c>
      <c r="C126" s="1905">
        <v>1</v>
      </c>
      <c r="D126" s="1907">
        <f>0.77+36.31</f>
        <v>37.08</v>
      </c>
      <c r="E126" s="524">
        <v>0.6</v>
      </c>
      <c r="F126" s="4188">
        <v>0.3</v>
      </c>
      <c r="I126" s="524">
        <f>C126*D126*E126*F126</f>
        <v>6.67</v>
      </c>
    </row>
    <row r="127" spans="2:15">
      <c r="D127" s="524">
        <f>0.325*9</f>
        <v>2.93</v>
      </c>
    </row>
    <row r="130" spans="2:14">
      <c r="B130" s="2024" t="s">
        <v>2634</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2605</v>
      </c>
      <c r="C138" s="524"/>
      <c r="D138" s="3159">
        <v>6.26</v>
      </c>
      <c r="E138" s="524">
        <f>D138/0.2</f>
        <v>31.3</v>
      </c>
      <c r="F138" s="524"/>
      <c r="G138" s="524"/>
      <c r="H138" s="524"/>
      <c r="I138" s="524"/>
    </row>
    <row r="139" spans="2:14" s="3158" customFormat="1">
      <c r="B139" s="524" t="s">
        <v>2606</v>
      </c>
      <c r="C139" s="524"/>
      <c r="D139" s="3159">
        <v>0.85</v>
      </c>
      <c r="E139" s="524">
        <f>D139/0.15</f>
        <v>5.67</v>
      </c>
      <c r="F139" s="524"/>
      <c r="G139" s="524"/>
      <c r="H139" s="524"/>
      <c r="I139" s="524"/>
    </row>
    <row r="140" spans="2:14" s="3158" customFormat="1">
      <c r="B140" s="524" t="s">
        <v>2605</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2962</v>
      </c>
      <c r="L142" s="3158" t="s">
        <v>2628</v>
      </c>
      <c r="N142" s="3158">
        <f>SUM(M143:M144)</f>
        <v>295.36200000000002</v>
      </c>
    </row>
    <row r="143" spans="2:14" s="3158" customFormat="1">
      <c r="B143" s="524" t="s">
        <v>2635</v>
      </c>
      <c r="C143" s="524"/>
      <c r="D143" s="524">
        <f>203.22*2+E131</f>
        <v>728.47</v>
      </c>
      <c r="E143" s="524"/>
      <c r="F143" s="524">
        <f>47.04*2.8</f>
        <v>131.71</v>
      </c>
      <c r="G143" s="524" t="s">
        <v>2960</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2961</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3548</v>
      </c>
      <c r="H145" s="524"/>
      <c r="I145" s="524"/>
      <c r="M145" s="3530">
        <f>21.05*2</f>
        <v>42.1</v>
      </c>
    </row>
    <row r="146" spans="2:14" s="3158" customFormat="1">
      <c r="B146" s="524" t="s">
        <v>3525</v>
      </c>
      <c r="C146" s="524"/>
      <c r="D146" s="524"/>
      <c r="E146" s="524"/>
      <c r="F146" s="524"/>
      <c r="G146" s="524" t="s">
        <v>2963</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2965</v>
      </c>
      <c r="G149" s="524" t="s">
        <v>2960</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2965</v>
      </c>
      <c r="G150" s="524" t="s">
        <v>2964</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2628</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2939</v>
      </c>
      <c r="E167" s="524" t="s">
        <v>2609</v>
      </c>
      <c r="F167" s="524"/>
      <c r="G167" s="524">
        <f>SUM(F168:F169)</f>
        <v>11.8</v>
      </c>
      <c r="H167" s="524"/>
      <c r="I167" s="524"/>
    </row>
    <row r="168" spans="2:15" s="3158" customFormat="1">
      <c r="B168" s="524" t="s">
        <v>2938</v>
      </c>
      <c r="C168" s="524"/>
      <c r="D168" s="524">
        <v>8.7200000000000006</v>
      </c>
      <c r="E168" s="524">
        <v>0.85</v>
      </c>
      <c r="F168" s="524">
        <f>E168*D168</f>
        <v>7.41</v>
      </c>
      <c r="G168" s="524"/>
      <c r="H168" s="524"/>
      <c r="I168" s="524"/>
    </row>
    <row r="169" spans="2:15" s="3158" customFormat="1">
      <c r="B169" s="524" t="s">
        <v>2619</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2610</v>
      </c>
      <c r="C171" s="2024"/>
      <c r="D171" s="524"/>
      <c r="E171" s="524"/>
      <c r="F171" s="524"/>
      <c r="G171" s="524"/>
      <c r="H171" s="524"/>
      <c r="I171" s="524"/>
    </row>
    <row r="172" spans="2:15" s="3158" customFormat="1">
      <c r="B172" s="524" t="s">
        <v>2940</v>
      </c>
      <c r="C172" s="524"/>
      <c r="D172" s="524">
        <f>G167</f>
        <v>11.8</v>
      </c>
      <c r="E172" s="524"/>
      <c r="F172" s="524"/>
      <c r="G172" s="524">
        <f>D172-D173</f>
        <v>7.9</v>
      </c>
      <c r="H172" s="524"/>
      <c r="I172" s="524"/>
    </row>
    <row r="173" spans="2:15" s="3158" customFormat="1">
      <c r="B173" s="524" t="s">
        <v>2941</v>
      </c>
      <c r="C173" s="524"/>
      <c r="D173" s="524">
        <f>D176+D177</f>
        <v>3.9</v>
      </c>
      <c r="E173" s="524"/>
      <c r="F173" s="524"/>
      <c r="G173" s="524"/>
      <c r="H173" s="524"/>
      <c r="I173" s="524"/>
    </row>
    <row r="174" spans="2:15" s="3158" customFormat="1">
      <c r="B174" s="524" t="s">
        <v>2944</v>
      </c>
      <c r="C174" s="524"/>
      <c r="D174" s="524"/>
      <c r="E174" s="524"/>
      <c r="F174" s="524"/>
      <c r="G174" s="524">
        <f>D173*1.35</f>
        <v>5.27</v>
      </c>
      <c r="H174" s="524"/>
      <c r="I174" s="524"/>
    </row>
    <row r="175" spans="2:15" s="3158" customFormat="1">
      <c r="B175" s="524"/>
      <c r="C175" s="524"/>
      <c r="D175" s="524" t="s">
        <v>2617</v>
      </c>
      <c r="E175" s="524"/>
      <c r="F175" s="524"/>
      <c r="G175" s="524"/>
      <c r="H175" s="524"/>
      <c r="I175" s="524"/>
    </row>
    <row r="176" spans="2:15" s="3158" customFormat="1">
      <c r="B176" s="524" t="s">
        <v>2942</v>
      </c>
      <c r="C176" s="524"/>
      <c r="D176" s="524">
        <v>2.61</v>
      </c>
      <c r="E176" s="524"/>
      <c r="F176" s="524"/>
      <c r="G176" s="524"/>
      <c r="H176" s="524"/>
      <c r="I176" s="524"/>
    </row>
    <row r="177" spans="2:9" s="3158" customFormat="1">
      <c r="B177" s="524" t="s">
        <v>2943</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2612</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2614</v>
      </c>
      <c r="F200" s="3159" t="s">
        <v>2615</v>
      </c>
      <c r="G200" s="3159" t="s">
        <v>2616</v>
      </c>
      <c r="H200" s="524" t="s">
        <v>2617</v>
      </c>
    </row>
    <row r="201" spans="2:15" s="3157" customFormat="1">
      <c r="B201" s="524" t="s">
        <v>2619</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2610</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2620</v>
      </c>
      <c r="C205" s="3166"/>
      <c r="D205" s="3165">
        <f>-H209</f>
        <v>-8.24</v>
      </c>
      <c r="E205" s="3165"/>
      <c r="F205" s="3165"/>
      <c r="G205" s="3165"/>
      <c r="H205" s="3166">
        <f>D205</f>
        <v>-8.24</v>
      </c>
      <c r="I205" s="3167"/>
    </row>
    <row r="206" spans="2:15" s="3157" customFormat="1">
      <c r="B206" s="3168" t="s">
        <v>2621</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2622</v>
      </c>
      <c r="C208" s="2024"/>
      <c r="D208" s="3172"/>
      <c r="E208" s="3172"/>
      <c r="F208" s="3172"/>
      <c r="G208" s="3172"/>
      <c r="H208" s="2024"/>
      <c r="I208" s="2024"/>
    </row>
    <row r="209" spans="2:9">
      <c r="B209" s="524" t="s">
        <v>2613</v>
      </c>
      <c r="D209" s="3159">
        <v>1</v>
      </c>
      <c r="E209" s="3159">
        <v>61</v>
      </c>
      <c r="F209" s="3159">
        <v>0.45</v>
      </c>
      <c r="G209" s="3159">
        <v>0.3</v>
      </c>
      <c r="H209" s="3159">
        <f>D209*E209*F209*G209</f>
        <v>8.24</v>
      </c>
    </row>
    <row r="212" spans="2:9" s="1737" customFormat="1">
      <c r="B212" s="2024" t="s">
        <v>2623</v>
      </c>
      <c r="C212" s="2024"/>
      <c r="D212" s="3172"/>
      <c r="E212" s="3172"/>
      <c r="F212" s="3172"/>
      <c r="G212" s="3172"/>
      <c r="H212" s="2024"/>
      <c r="I212" s="2024"/>
    </row>
    <row r="213" spans="2:9">
      <c r="B213" s="524" t="s">
        <v>2624</v>
      </c>
      <c r="D213" s="524">
        <v>1</v>
      </c>
      <c r="E213" s="524">
        <v>63.13</v>
      </c>
      <c r="G213" s="524">
        <f>1.05-0.3</f>
        <v>0.75</v>
      </c>
      <c r="H213" s="524">
        <f>G213*E213*D213</f>
        <v>47.35</v>
      </c>
    </row>
    <row r="214" spans="2:9">
      <c r="B214" s="524" t="s">
        <v>2625</v>
      </c>
      <c r="D214" s="524">
        <v>1</v>
      </c>
      <c r="E214" s="524">
        <v>63.13</v>
      </c>
      <c r="G214" s="524">
        <v>2.6</v>
      </c>
      <c r="H214" s="524">
        <f>G214*E214*D214</f>
        <v>164.14</v>
      </c>
      <c r="I214" s="524">
        <f>SUM(H214:H223)</f>
        <v>140.78</v>
      </c>
    </row>
    <row r="215" spans="2:9">
      <c r="B215" s="524" t="s">
        <v>2626</v>
      </c>
      <c r="D215" s="524">
        <v>-1</v>
      </c>
      <c r="E215" s="524">
        <v>1</v>
      </c>
      <c r="G215" s="524">
        <v>2.2000000000000002</v>
      </c>
      <c r="H215" s="524">
        <f t="shared" ref="H215:H223" si="6">G215*E215*D215</f>
        <v>-2.2000000000000002</v>
      </c>
    </row>
    <row r="216" spans="2:9">
      <c r="B216" s="524" t="s">
        <v>2626</v>
      </c>
      <c r="D216" s="524">
        <v>-1</v>
      </c>
      <c r="E216" s="524">
        <v>0.9</v>
      </c>
      <c r="G216" s="524">
        <v>2.2000000000000002</v>
      </c>
      <c r="H216" s="524">
        <f t="shared" si="6"/>
        <v>-1.98</v>
      </c>
    </row>
    <row r="217" spans="2:9">
      <c r="B217" s="524" t="s">
        <v>2626</v>
      </c>
      <c r="D217" s="524">
        <v>-4</v>
      </c>
      <c r="E217" s="524">
        <v>0.85</v>
      </c>
      <c r="G217" s="524">
        <v>2.2000000000000002</v>
      </c>
      <c r="H217" s="524">
        <f t="shared" si="6"/>
        <v>-7.48</v>
      </c>
    </row>
    <row r="218" spans="2:9">
      <c r="B218" s="524" t="s">
        <v>2628</v>
      </c>
      <c r="D218" s="524">
        <v>-1</v>
      </c>
      <c r="E218" s="524">
        <v>0.8</v>
      </c>
      <c r="G218" s="524">
        <v>1</v>
      </c>
      <c r="H218" s="524">
        <f t="shared" si="6"/>
        <v>-0.8</v>
      </c>
    </row>
    <row r="219" spans="2:9">
      <c r="B219" s="524" t="s">
        <v>2628</v>
      </c>
      <c r="D219" s="524">
        <v>-1</v>
      </c>
      <c r="E219" s="524">
        <v>2.4</v>
      </c>
      <c r="G219" s="524">
        <v>1</v>
      </c>
      <c r="H219" s="524">
        <f t="shared" si="6"/>
        <v>-2.4</v>
      </c>
    </row>
    <row r="220" spans="2:9">
      <c r="B220" s="524" t="s">
        <v>2628</v>
      </c>
      <c r="D220" s="524">
        <v>-1</v>
      </c>
      <c r="E220" s="524">
        <v>1.3</v>
      </c>
      <c r="G220" s="524">
        <v>1</v>
      </c>
      <c r="H220" s="524">
        <f t="shared" si="6"/>
        <v>-1.3</v>
      </c>
    </row>
    <row r="221" spans="2:9">
      <c r="B221" s="524" t="s">
        <v>2628</v>
      </c>
      <c r="D221" s="524">
        <v>-3</v>
      </c>
      <c r="E221" s="524">
        <v>1.2</v>
      </c>
      <c r="G221" s="524">
        <v>1</v>
      </c>
      <c r="H221" s="524">
        <f t="shared" si="6"/>
        <v>-3.6</v>
      </c>
    </row>
    <row r="222" spans="2:9">
      <c r="B222" s="524" t="s">
        <v>2628</v>
      </c>
      <c r="D222" s="524">
        <v>-3</v>
      </c>
      <c r="E222" s="524">
        <v>1</v>
      </c>
      <c r="G222" s="524">
        <v>1</v>
      </c>
      <c r="H222" s="524">
        <f t="shared" si="6"/>
        <v>-3</v>
      </c>
    </row>
    <row r="223" spans="2:9">
      <c r="B223" s="524" t="s">
        <v>2628</v>
      </c>
      <c r="D223" s="524">
        <v>-1</v>
      </c>
      <c r="E223" s="524">
        <v>0.6</v>
      </c>
      <c r="G223" s="524">
        <v>1</v>
      </c>
      <c r="H223" s="524">
        <f t="shared" si="6"/>
        <v>-0.6</v>
      </c>
    </row>
    <row r="228" spans="2:15" s="3537" customFormat="1">
      <c r="B228" s="3149" t="s">
        <v>3146</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2984</v>
      </c>
      <c r="D230" s="524">
        <f>3.85*2+3.4*2</f>
        <v>14.5</v>
      </c>
      <c r="E230" s="524">
        <v>0.6</v>
      </c>
      <c r="F230" s="524">
        <v>0.9</v>
      </c>
      <c r="H230" s="524">
        <f>D230*E230*F230</f>
        <v>7.83</v>
      </c>
    </row>
    <row r="231" spans="2:15">
      <c r="B231" s="524" t="s">
        <v>3147</v>
      </c>
      <c r="D231" s="524">
        <v>1</v>
      </c>
      <c r="E231" s="524">
        <v>1</v>
      </c>
      <c r="F231" s="524">
        <v>0.9</v>
      </c>
      <c r="H231" s="524">
        <f>D231*E231*F231</f>
        <v>0.9</v>
      </c>
    </row>
    <row r="233" spans="2:15">
      <c r="B233" s="524" t="s">
        <v>2985</v>
      </c>
      <c r="F233" s="524">
        <f>I229-I235</f>
        <v>3.18</v>
      </c>
    </row>
    <row r="235" spans="2:15">
      <c r="B235" s="524" t="s">
        <v>2986</v>
      </c>
      <c r="I235" s="524">
        <f>SUM(H236:H240)</f>
        <v>5.55</v>
      </c>
    </row>
    <row r="236" spans="2:15">
      <c r="B236" s="524" t="s">
        <v>2987</v>
      </c>
      <c r="D236" s="524">
        <f>D230</f>
        <v>14.5</v>
      </c>
      <c r="E236" s="524">
        <v>0.3</v>
      </c>
      <c r="F236" s="524">
        <v>0.6</v>
      </c>
      <c r="G236" s="524">
        <v>1</v>
      </c>
      <c r="H236" s="524">
        <f>D236*E236*F236*G236</f>
        <v>2.61</v>
      </c>
    </row>
    <row r="237" spans="2:15">
      <c r="B237" s="524" t="s">
        <v>3148</v>
      </c>
      <c r="D237" s="524">
        <v>1</v>
      </c>
      <c r="E237" s="524">
        <v>1</v>
      </c>
      <c r="F237" s="524">
        <v>0.3</v>
      </c>
      <c r="G237" s="524">
        <v>4</v>
      </c>
      <c r="H237" s="524">
        <f t="shared" ref="H237:H240" si="7">D237*E237*F237*G237</f>
        <v>1.2</v>
      </c>
    </row>
    <row r="239" spans="2:15">
      <c r="B239" s="524" t="s">
        <v>2988</v>
      </c>
      <c r="D239" s="524">
        <f>D230</f>
        <v>14.5</v>
      </c>
      <c r="E239" s="524">
        <v>0.2</v>
      </c>
      <c r="F239" s="524">
        <v>0.4</v>
      </c>
      <c r="G239" s="524">
        <v>1</v>
      </c>
      <c r="H239" s="524">
        <f t="shared" si="7"/>
        <v>1.1599999999999999</v>
      </c>
    </row>
    <row r="240" spans="2:15">
      <c r="B240" s="524" t="s">
        <v>3149</v>
      </c>
      <c r="D240" s="524">
        <f>D239</f>
        <v>14.5</v>
      </c>
      <c r="E240" s="524">
        <f>E239</f>
        <v>0.2</v>
      </c>
      <c r="F240" s="524">
        <v>0.2</v>
      </c>
      <c r="G240" s="524">
        <v>1</v>
      </c>
      <c r="H240" s="524">
        <f t="shared" si="7"/>
        <v>0.57999999999999996</v>
      </c>
    </row>
    <row r="241" spans="2:15">
      <c r="B241" s="524" t="s">
        <v>3007</v>
      </c>
    </row>
    <row r="242" spans="2:15" s="3742" customFormat="1">
      <c r="B242" s="524"/>
      <c r="C242" s="524"/>
      <c r="D242" s="524"/>
      <c r="E242" s="524"/>
      <c r="F242" s="524"/>
      <c r="G242" s="524"/>
      <c r="H242" s="524"/>
      <c r="I242" s="524"/>
    </row>
    <row r="243" spans="2:15" s="3573" customFormat="1">
      <c r="B243" s="3149" t="s">
        <v>3029</v>
      </c>
      <c r="C243" s="3149"/>
      <c r="D243" s="3147"/>
      <c r="E243" s="3147"/>
      <c r="F243" s="3147"/>
      <c r="G243" s="3147"/>
      <c r="H243" s="3147"/>
      <c r="I243" s="3147"/>
      <c r="J243" s="3148"/>
      <c r="K243" s="3148"/>
      <c r="L243" s="3148"/>
      <c r="M243" s="3148"/>
      <c r="N243" s="3148"/>
      <c r="O243" s="3148"/>
    </row>
    <row r="244" spans="2:15">
      <c r="D244" s="4813" t="s">
        <v>3031</v>
      </c>
      <c r="E244" s="4813"/>
    </row>
    <row r="245" spans="2:15">
      <c r="B245" s="3576"/>
      <c r="C245" s="3576"/>
      <c r="D245" s="3574" t="s">
        <v>3030</v>
      </c>
      <c r="E245" s="3574" t="s">
        <v>3032</v>
      </c>
      <c r="F245" s="3574" t="s">
        <v>12</v>
      </c>
    </row>
    <row r="246" spans="2:15">
      <c r="B246" s="3577" t="s">
        <v>3042</v>
      </c>
      <c r="C246" s="3577"/>
      <c r="D246" s="3575">
        <v>378.5</v>
      </c>
      <c r="E246" s="3575">
        <v>377.3</v>
      </c>
      <c r="F246" s="3575">
        <f>D246-E246</f>
        <v>1.2</v>
      </c>
      <c r="G246" s="3579">
        <v>1</v>
      </c>
      <c r="H246" s="3578" t="s">
        <v>3035</v>
      </c>
      <c r="I246" s="524">
        <v>1.5</v>
      </c>
    </row>
    <row r="247" spans="2:15">
      <c r="B247" s="3577" t="s">
        <v>3039</v>
      </c>
      <c r="C247" s="3577"/>
      <c r="D247" s="3575">
        <v>380</v>
      </c>
      <c r="E247" s="3575">
        <v>377.7</v>
      </c>
      <c r="F247" s="3575">
        <f>D247-E247</f>
        <v>2.2999999999999998</v>
      </c>
      <c r="G247" s="4814">
        <v>2</v>
      </c>
      <c r="H247" s="4807" t="s">
        <v>3033</v>
      </c>
      <c r="I247" s="524">
        <v>2.5</v>
      </c>
    </row>
    <row r="248" spans="2:15">
      <c r="B248" s="3577" t="s">
        <v>3040</v>
      </c>
      <c r="C248" s="3577"/>
      <c r="D248" s="3575">
        <v>380</v>
      </c>
      <c r="E248" s="3575">
        <v>377.7</v>
      </c>
      <c r="F248" s="3575">
        <f t="shared" ref="F248:F256" si="8">D248-E248</f>
        <v>2.2999999999999998</v>
      </c>
      <c r="G248" s="4814"/>
      <c r="H248" s="4808"/>
    </row>
    <row r="249" spans="2:15">
      <c r="B249" s="3577" t="s">
        <v>3041</v>
      </c>
      <c r="C249" s="3577"/>
      <c r="D249" s="3575">
        <v>380</v>
      </c>
      <c r="E249" s="3575">
        <v>377.3</v>
      </c>
      <c r="F249" s="3575">
        <f t="shared" si="8"/>
        <v>2.7</v>
      </c>
      <c r="G249" s="4810">
        <v>5</v>
      </c>
      <c r="H249" s="4807" t="s">
        <v>3034</v>
      </c>
      <c r="I249" s="524">
        <v>3</v>
      </c>
    </row>
    <row r="250" spans="2:15">
      <c r="B250" s="3577" t="s">
        <v>3046</v>
      </c>
      <c r="C250" s="3577"/>
      <c r="D250" s="3575">
        <v>336</v>
      </c>
      <c r="E250" s="3575">
        <v>333.05</v>
      </c>
      <c r="F250" s="3575">
        <f>D250-E250</f>
        <v>2.95</v>
      </c>
      <c r="G250" s="4811"/>
      <c r="H250" s="4809"/>
      <c r="I250" s="524">
        <v>3</v>
      </c>
    </row>
    <row r="251" spans="2:15">
      <c r="B251" s="3577" t="s">
        <v>3047</v>
      </c>
      <c r="C251" s="3577"/>
      <c r="D251" s="3575">
        <v>310</v>
      </c>
      <c r="E251" s="3575">
        <v>307.2</v>
      </c>
      <c r="F251" s="3575">
        <f>D251-E251</f>
        <v>2.8</v>
      </c>
      <c r="G251" s="4811"/>
      <c r="H251" s="4809"/>
      <c r="I251" s="524">
        <v>3</v>
      </c>
    </row>
    <row r="252" spans="2:15">
      <c r="B252" s="3577" t="s">
        <v>3048</v>
      </c>
      <c r="C252" s="3577"/>
      <c r="D252" s="3575">
        <v>299</v>
      </c>
      <c r="E252" s="3575">
        <v>296.27</v>
      </c>
      <c r="F252" s="3575">
        <v>3</v>
      </c>
      <c r="G252" s="4811"/>
      <c r="H252" s="4809"/>
    </row>
    <row r="253" spans="2:15">
      <c r="B253" s="3577" t="s">
        <v>3049</v>
      </c>
      <c r="C253" s="3577"/>
      <c r="D253" s="3575">
        <v>294</v>
      </c>
      <c r="E253" s="3575">
        <v>290.16000000000003</v>
      </c>
      <c r="F253" s="3575">
        <v>3</v>
      </c>
      <c r="G253" s="4812"/>
      <c r="H253" s="4808"/>
    </row>
    <row r="254" spans="2:15">
      <c r="B254" s="3577" t="s">
        <v>3045</v>
      </c>
      <c r="C254" s="3577"/>
      <c r="D254" s="3575">
        <v>362.5</v>
      </c>
      <c r="E254" s="3575">
        <v>359.2</v>
      </c>
      <c r="F254" s="3575">
        <f>D254-E254</f>
        <v>3.3</v>
      </c>
      <c r="G254" s="3579">
        <v>1</v>
      </c>
      <c r="H254" s="3579" t="s">
        <v>3038</v>
      </c>
    </row>
    <row r="255" spans="2:15">
      <c r="B255" s="3577" t="s">
        <v>3043</v>
      </c>
      <c r="C255" s="3577"/>
      <c r="D255" s="3575">
        <v>377.5</v>
      </c>
      <c r="E255" s="3575">
        <v>372.65</v>
      </c>
      <c r="F255" s="3575">
        <f t="shared" si="8"/>
        <v>4.8499999999999996</v>
      </c>
      <c r="G255" s="3579">
        <v>1</v>
      </c>
      <c r="H255" s="3579" t="s">
        <v>3036</v>
      </c>
    </row>
    <row r="256" spans="2:15">
      <c r="B256" s="3577" t="s">
        <v>3044</v>
      </c>
      <c r="C256" s="3577"/>
      <c r="D256" s="3575">
        <v>377.5</v>
      </c>
      <c r="E256" s="3575">
        <v>372.2</v>
      </c>
      <c r="F256" s="3575">
        <f t="shared" si="8"/>
        <v>5.3</v>
      </c>
      <c r="G256" s="3579">
        <v>1</v>
      </c>
      <c r="H256" s="3579" t="s">
        <v>3037</v>
      </c>
    </row>
    <row r="257" spans="2:6">
      <c r="B257" s="3576"/>
      <c r="C257" s="3576"/>
    </row>
    <row r="258" spans="2:6">
      <c r="B258" s="3576"/>
      <c r="C258" s="3576"/>
    </row>
    <row r="259" spans="2:6">
      <c r="B259" s="3576"/>
      <c r="C259" s="3576"/>
    </row>
    <row r="260" spans="2:6" ht="25.5">
      <c r="B260" s="3580" t="s">
        <v>3055</v>
      </c>
      <c r="C260" s="3580"/>
      <c r="D260" s="3574" t="s">
        <v>3052</v>
      </c>
      <c r="E260" s="3574" t="s">
        <v>3053</v>
      </c>
      <c r="F260" s="3574" t="s">
        <v>3054</v>
      </c>
    </row>
    <row r="261" spans="2:6">
      <c r="B261" s="524" t="s">
        <v>2603</v>
      </c>
    </row>
    <row r="262" spans="2:6">
      <c r="B262" s="524" t="s">
        <v>3050</v>
      </c>
    </row>
    <row r="263" spans="2:6">
      <c r="B263" s="524" t="s">
        <v>3051</v>
      </c>
    </row>
    <row r="266" spans="2:6">
      <c r="B266" s="3576" t="s">
        <v>3056</v>
      </c>
      <c r="C266" s="3576"/>
    </row>
    <row r="270" spans="2:6">
      <c r="B270" s="3576" t="s">
        <v>3057</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2.75"/>
  <sheetData>
    <row r="1" spans="1:2" ht="204">
      <c r="A1" s="4190" t="s">
        <v>3509</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4689" t="s">
        <v>3125</v>
      </c>
      <c r="B3" s="4689"/>
      <c r="C3" s="4689"/>
      <c r="D3" s="4689"/>
    </row>
    <row r="4" spans="1:4" ht="13.5" thickBot="1"/>
    <row r="5" spans="1:4" ht="13.5" thickBot="1">
      <c r="A5" s="3761" t="s">
        <v>3126</v>
      </c>
      <c r="B5" s="3762">
        <v>1</v>
      </c>
      <c r="C5" s="3763"/>
      <c r="D5" s="3764"/>
    </row>
    <row r="6" spans="1:4">
      <c r="A6" s="3748" t="s">
        <v>3130</v>
      </c>
      <c r="B6" s="3758">
        <v>2.93</v>
      </c>
      <c r="C6" s="510"/>
      <c r="D6" s="1899"/>
    </row>
    <row r="7" spans="1:4" ht="13.5" thickBot="1">
      <c r="A7" s="3756" t="s">
        <v>3131</v>
      </c>
      <c r="B7" s="3757">
        <v>2.78</v>
      </c>
      <c r="C7" s="510"/>
      <c r="D7" s="1899"/>
    </row>
    <row r="8" spans="1:4">
      <c r="A8" s="3745" t="s">
        <v>3127</v>
      </c>
      <c r="B8" s="3755">
        <v>0</v>
      </c>
      <c r="C8" s="510"/>
      <c r="D8" s="1899"/>
    </row>
    <row r="9" spans="1:4">
      <c r="A9" s="3748" t="s">
        <v>3128</v>
      </c>
      <c r="B9" s="3758">
        <v>5.03</v>
      </c>
      <c r="C9" s="510"/>
      <c r="D9" s="1899"/>
    </row>
    <row r="10" spans="1:4">
      <c r="A10" s="3748" t="s">
        <v>540</v>
      </c>
      <c r="B10" s="3758">
        <v>1.86</v>
      </c>
      <c r="C10" s="510"/>
      <c r="D10" s="1899"/>
    </row>
    <row r="11" spans="1:4" ht="13.5" thickBot="1">
      <c r="A11" s="3756" t="s">
        <v>3129</v>
      </c>
      <c r="B11" s="3757">
        <v>0</v>
      </c>
      <c r="C11" s="510"/>
      <c r="D11" s="1899"/>
    </row>
    <row r="12" spans="1:4" s="3742" customFormat="1">
      <c r="A12" s="3745" t="s">
        <v>3136</v>
      </c>
      <c r="B12" s="3755">
        <v>0.3</v>
      </c>
      <c r="C12" s="510"/>
      <c r="D12" s="1899"/>
    </row>
    <row r="13" spans="1:4" s="3742" customFormat="1">
      <c r="A13" s="3748" t="s">
        <v>3137</v>
      </c>
      <c r="B13" s="3758">
        <v>0</v>
      </c>
      <c r="C13" s="510"/>
      <c r="D13" s="1899"/>
    </row>
    <row r="14" spans="1:4" s="3742" customFormat="1">
      <c r="A14" s="3748" t="s">
        <v>3138</v>
      </c>
      <c r="B14" s="3758">
        <v>0</v>
      </c>
      <c r="C14" s="510"/>
      <c r="D14" s="1899"/>
    </row>
    <row r="15" spans="1:4" s="3742" customFormat="1" ht="13.5" thickBot="1">
      <c r="A15" s="3748" t="s">
        <v>3139</v>
      </c>
      <c r="B15" s="3758">
        <v>0.3</v>
      </c>
      <c r="C15" s="510"/>
      <c r="D15" s="1899"/>
    </row>
    <row r="16" spans="1:4">
      <c r="A16" s="3759" t="s">
        <v>3132</v>
      </c>
      <c r="B16" s="3746">
        <f>ROUNDUP(B7/0.3,0)/2</f>
        <v>5</v>
      </c>
      <c r="C16" s="3760">
        <f>B6+B14+0.2*2+B15+B10/3</f>
        <v>4.25</v>
      </c>
      <c r="D16" s="3747">
        <f>B16*C16*0.0123</f>
        <v>0.26137500000000002</v>
      </c>
    </row>
    <row r="17" spans="1:4" s="3742" customFormat="1">
      <c r="A17" s="3749" t="s">
        <v>3133</v>
      </c>
      <c r="B17" s="3155">
        <f>ROUNDUP(B7/0.3,0)/2</f>
        <v>5</v>
      </c>
      <c r="C17" s="3750">
        <f>B6+B14+0.2*2+B15+B11/3</f>
        <v>3.63</v>
      </c>
      <c r="D17" s="1899">
        <f t="shared" ref="D17:D19" si="0">B17*C17*0.0123</f>
        <v>0.223245</v>
      </c>
    </row>
    <row r="18" spans="1:4">
      <c r="A18" s="3749" t="s">
        <v>3134</v>
      </c>
      <c r="B18" s="3155">
        <f>ROUNDUP(B6/0.3,0)/2</f>
        <v>5</v>
      </c>
      <c r="C18" s="510">
        <f>0.2*2+B12+B13+B7+B8/3</f>
        <v>3.48</v>
      </c>
      <c r="D18" s="1899">
        <f t="shared" si="0"/>
        <v>0.21401999999999999</v>
      </c>
    </row>
    <row r="19" spans="1:4" ht="13.5" thickBot="1">
      <c r="A19" s="3751" t="s">
        <v>3135</v>
      </c>
      <c r="B19" s="3752">
        <f>ROUNDUP(B6/0.3,0)/2</f>
        <v>5</v>
      </c>
      <c r="C19" s="3753">
        <f>0.2*2+B12+B13+B7+B9/3</f>
        <v>5.16</v>
      </c>
      <c r="D19" s="3754">
        <f t="shared" si="0"/>
        <v>0.31734000000000001</v>
      </c>
    </row>
    <row r="20" spans="1:4" ht="13.5" thickBot="1"/>
    <row r="21" spans="1:4" ht="13.5" thickBot="1">
      <c r="A21" s="3761" t="s">
        <v>3126</v>
      </c>
      <c r="B21" s="3762">
        <v>2</v>
      </c>
      <c r="C21" s="3763"/>
      <c r="D21" s="3764"/>
    </row>
    <row r="22" spans="1:4">
      <c r="A22" s="3748" t="s">
        <v>3130</v>
      </c>
      <c r="B22" s="3758">
        <v>1.86</v>
      </c>
      <c r="C22" s="510"/>
      <c r="D22" s="1899"/>
    </row>
    <row r="23" spans="1:4" ht="13.5" thickBot="1">
      <c r="A23" s="3756" t="s">
        <v>3131</v>
      </c>
      <c r="B23" s="3757">
        <v>2.81</v>
      </c>
      <c r="C23" s="510"/>
      <c r="D23" s="1899"/>
    </row>
    <row r="24" spans="1:4">
      <c r="A24" s="3745" t="s">
        <v>3127</v>
      </c>
      <c r="B24" s="3755">
        <v>0</v>
      </c>
      <c r="C24" s="510"/>
      <c r="D24" s="1899"/>
    </row>
    <row r="25" spans="1:4">
      <c r="A25" s="3748" t="s">
        <v>3128</v>
      </c>
      <c r="B25" s="3758">
        <v>2.93</v>
      </c>
      <c r="C25" s="510"/>
      <c r="D25" s="1899"/>
    </row>
    <row r="26" spans="1:4">
      <c r="A26" s="3748" t="s">
        <v>540</v>
      </c>
      <c r="B26" s="3758">
        <v>2.88</v>
      </c>
      <c r="C26" s="510"/>
      <c r="D26" s="1899"/>
    </row>
    <row r="27" spans="1:4" ht="13.5" thickBot="1">
      <c r="A27" s="3756" t="s">
        <v>3129</v>
      </c>
      <c r="B27" s="3757">
        <v>2.93</v>
      </c>
      <c r="C27" s="510"/>
      <c r="D27" s="1899"/>
    </row>
    <row r="28" spans="1:4" s="3742" customFormat="1">
      <c r="A28" s="3745" t="s">
        <v>3136</v>
      </c>
      <c r="B28" s="3755">
        <v>0.3</v>
      </c>
      <c r="C28" s="510"/>
      <c r="D28" s="1899"/>
    </row>
    <row r="29" spans="1:4" s="3742" customFormat="1">
      <c r="A29" s="3748" t="s">
        <v>3137</v>
      </c>
      <c r="B29" s="3758">
        <v>0</v>
      </c>
      <c r="C29" s="510"/>
      <c r="D29" s="1899"/>
    </row>
    <row r="30" spans="1:4" s="3742" customFormat="1">
      <c r="A30" s="3748" t="s">
        <v>3138</v>
      </c>
      <c r="B30" s="3758">
        <v>0</v>
      </c>
      <c r="C30" s="510"/>
      <c r="D30" s="1899"/>
    </row>
    <row r="31" spans="1:4" s="3742" customFormat="1" ht="13.5" thickBot="1">
      <c r="A31" s="3748" t="s">
        <v>3139</v>
      </c>
      <c r="B31" s="3758">
        <v>0</v>
      </c>
      <c r="C31" s="510"/>
      <c r="D31" s="1899"/>
    </row>
    <row r="32" spans="1:4">
      <c r="A32" s="3759" t="s">
        <v>3132</v>
      </c>
      <c r="B32" s="3746">
        <f>ROUNDUP(B23/0.3,0)/2</f>
        <v>5</v>
      </c>
      <c r="C32" s="3760">
        <f>B22+B30+0.2*2+B31+B26/3</f>
        <v>3.22</v>
      </c>
      <c r="D32" s="3747">
        <f>B32*C32*0.0123</f>
        <v>0.19803000000000001</v>
      </c>
    </row>
    <row r="33" spans="1:4">
      <c r="A33" s="3749" t="s">
        <v>3133</v>
      </c>
      <c r="B33" s="3155">
        <f>ROUNDUP(B23/0.3,0)/2</f>
        <v>5</v>
      </c>
      <c r="C33" s="3750">
        <f>B22+B30+0.2*2+B31+B27/3</f>
        <v>3.24</v>
      </c>
      <c r="D33" s="1899">
        <f t="shared" ref="D33:D35" si="1">B33*C33*0.0123</f>
        <v>0.19925999999999999</v>
      </c>
    </row>
    <row r="34" spans="1:4">
      <c r="A34" s="3749" t="s">
        <v>3134</v>
      </c>
      <c r="B34" s="3155">
        <f>ROUNDUP(B22/0.3,0)/2</f>
        <v>3.5</v>
      </c>
      <c r="C34" s="510">
        <f>0.2*2+B28+B29+B23+B24/3</f>
        <v>3.51</v>
      </c>
      <c r="D34" s="1899">
        <f t="shared" si="1"/>
        <v>0.1511055</v>
      </c>
    </row>
    <row r="35" spans="1:4" ht="13.5" thickBot="1">
      <c r="A35" s="3751" t="s">
        <v>3135</v>
      </c>
      <c r="B35" s="3752">
        <f>ROUNDUP(B22/0.3,0)/2</f>
        <v>3.5</v>
      </c>
      <c r="C35" s="3753">
        <f>0.2*2+B28+B29+B23+B25/3</f>
        <v>4.49</v>
      </c>
      <c r="D35" s="3754">
        <f t="shared" si="1"/>
        <v>0.19329450000000001</v>
      </c>
    </row>
    <row r="36" spans="1:4" ht="13.5" thickBot="1"/>
    <row r="37" spans="1:4" ht="13.5" thickBot="1">
      <c r="A37" s="3761" t="s">
        <v>3126</v>
      </c>
      <c r="B37" s="3762">
        <v>4</v>
      </c>
      <c r="C37" s="3763"/>
      <c r="D37" s="3764"/>
    </row>
    <row r="38" spans="1:4">
      <c r="A38" s="3748" t="s">
        <v>3130</v>
      </c>
      <c r="B38" s="3758">
        <v>2.88</v>
      </c>
      <c r="C38" s="510"/>
      <c r="D38" s="1899"/>
    </row>
    <row r="39" spans="1:4" ht="13.5" thickBot="1">
      <c r="A39" s="3756" t="s">
        <v>3131</v>
      </c>
      <c r="B39" s="3757">
        <v>2.78</v>
      </c>
      <c r="C39" s="510"/>
      <c r="D39" s="1899"/>
    </row>
    <row r="40" spans="1:4">
      <c r="A40" s="3745" t="s">
        <v>3127</v>
      </c>
      <c r="B40" s="3755">
        <v>0</v>
      </c>
      <c r="C40" s="510"/>
      <c r="D40" s="1899"/>
    </row>
    <row r="41" spans="1:4">
      <c r="A41" s="3748" t="s">
        <v>3128</v>
      </c>
      <c r="B41" s="3758">
        <v>2.93</v>
      </c>
      <c r="C41" s="510"/>
      <c r="D41" s="1899"/>
    </row>
    <row r="42" spans="1:4">
      <c r="A42" s="3748" t="s">
        <v>540</v>
      </c>
      <c r="B42" s="3758">
        <v>0.3</v>
      </c>
      <c r="C42" s="510"/>
      <c r="D42" s="1899"/>
    </row>
    <row r="43" spans="1:4" ht="13.5" thickBot="1">
      <c r="A43" s="3756" t="s">
        <v>3129</v>
      </c>
      <c r="B43" s="3757">
        <v>1.86</v>
      </c>
      <c r="C43" s="510"/>
      <c r="D43" s="1899"/>
    </row>
    <row r="44" spans="1:4" s="3742" customFormat="1">
      <c r="A44" s="3745" t="s">
        <v>3136</v>
      </c>
      <c r="B44" s="3755">
        <v>0.3</v>
      </c>
      <c r="C44" s="510"/>
      <c r="D44" s="1899"/>
    </row>
    <row r="45" spans="1:4" s="3742" customFormat="1">
      <c r="A45" s="3748" t="s">
        <v>3137</v>
      </c>
      <c r="B45" s="3758">
        <v>0</v>
      </c>
      <c r="C45" s="510"/>
      <c r="D45" s="1899"/>
    </row>
    <row r="46" spans="1:4" s="3742" customFormat="1">
      <c r="A46" s="3748" t="s">
        <v>3138</v>
      </c>
      <c r="B46" s="3758">
        <v>0.3</v>
      </c>
      <c r="C46" s="510"/>
      <c r="D46" s="1899"/>
    </row>
    <row r="47" spans="1:4" s="3742" customFormat="1" ht="13.5" thickBot="1">
      <c r="A47" s="3748" t="s">
        <v>3139</v>
      </c>
      <c r="B47" s="3758">
        <v>0</v>
      </c>
      <c r="C47" s="510"/>
      <c r="D47" s="1899"/>
    </row>
    <row r="48" spans="1:4">
      <c r="A48" s="3759" t="s">
        <v>3132</v>
      </c>
      <c r="B48" s="3746">
        <f>ROUNDUP(B39/0.3,0)/2</f>
        <v>5</v>
      </c>
      <c r="C48" s="3760">
        <f>B38+B46+0.2*2+B47+B42/3</f>
        <v>3.68</v>
      </c>
      <c r="D48" s="3747">
        <f>B48*C48*0.0123</f>
        <v>0.22631999999999999</v>
      </c>
    </row>
    <row r="49" spans="1:13">
      <c r="A49" s="3749" t="s">
        <v>3133</v>
      </c>
      <c r="B49" s="3155">
        <f>ROUNDUP(B39/0.3,0)/2</f>
        <v>5</v>
      </c>
      <c r="C49" s="3750">
        <f>B38+B46+0.2*2+B47+B43/3</f>
        <v>4.2</v>
      </c>
      <c r="D49" s="1899">
        <f t="shared" ref="D49:D51" si="2">B49*C49*0.0123</f>
        <v>0.25829999999999997</v>
      </c>
    </row>
    <row r="50" spans="1:13">
      <c r="A50" s="3749" t="s">
        <v>3134</v>
      </c>
      <c r="B50" s="3155">
        <f>ROUNDUP(B38/0.3,0)/2</f>
        <v>5</v>
      </c>
      <c r="C50" s="510">
        <f>0.2*2+B44+B45+B39+B40/3</f>
        <v>3.48</v>
      </c>
      <c r="D50" s="1899">
        <f t="shared" si="2"/>
        <v>0.21401999999999999</v>
      </c>
    </row>
    <row r="51" spans="1:13" ht="13.5" thickBot="1">
      <c r="A51" s="3751" t="s">
        <v>3135</v>
      </c>
      <c r="B51" s="3752">
        <f>ROUNDUP(B38/0.3,0)/2</f>
        <v>5</v>
      </c>
      <c r="C51" s="3753">
        <f>0.2*2+B44+B45+B39+B41/3</f>
        <v>4.46</v>
      </c>
      <c r="D51" s="3754">
        <f t="shared" si="2"/>
        <v>0.27428999999999998</v>
      </c>
    </row>
    <row r="52" spans="1:13" ht="13.5" thickBot="1"/>
    <row r="53" spans="1:13" ht="13.5" thickBot="1">
      <c r="A53" s="3761" t="s">
        <v>3126</v>
      </c>
      <c r="B53" s="3762">
        <v>4</v>
      </c>
      <c r="C53" s="3763"/>
      <c r="D53" s="3764"/>
      <c r="M53">
        <f>36*25/3.28*0.0219</f>
        <v>6.0091463414634196</v>
      </c>
    </row>
    <row r="54" spans="1:13">
      <c r="A54" s="3748" t="s">
        <v>3130</v>
      </c>
      <c r="B54" s="3758">
        <v>2.88</v>
      </c>
      <c r="C54" s="510"/>
      <c r="D54" s="1899"/>
    </row>
    <row r="55" spans="1:13" ht="13.5" thickBot="1">
      <c r="A55" s="3756" t="s">
        <v>3131</v>
      </c>
      <c r="B55" s="3757">
        <v>2.78</v>
      </c>
      <c r="C55" s="510"/>
      <c r="D55" s="1899"/>
    </row>
    <row r="56" spans="1:13">
      <c r="A56" s="3745" t="s">
        <v>3127</v>
      </c>
      <c r="B56" s="3755">
        <v>0</v>
      </c>
      <c r="C56" s="510"/>
      <c r="D56" s="1899"/>
    </row>
    <row r="57" spans="1:13">
      <c r="A57" s="3748" t="s">
        <v>3128</v>
      </c>
      <c r="B57" s="3758">
        <v>2.93</v>
      </c>
      <c r="C57" s="510"/>
      <c r="D57" s="1899"/>
    </row>
    <row r="58" spans="1:13">
      <c r="A58" s="3748" t="s">
        <v>540</v>
      </c>
      <c r="B58" s="3758">
        <v>0.3</v>
      </c>
      <c r="C58" s="510"/>
      <c r="D58" s="1899"/>
    </row>
    <row r="59" spans="1:13" ht="13.5" thickBot="1">
      <c r="A59" s="3756" t="s">
        <v>3129</v>
      </c>
      <c r="B59" s="3757">
        <v>1.86</v>
      </c>
      <c r="C59" s="510"/>
      <c r="D59" s="1899"/>
    </row>
    <row r="60" spans="1:13">
      <c r="A60" s="3745" t="s">
        <v>3136</v>
      </c>
      <c r="B60" s="3755">
        <v>0.3</v>
      </c>
      <c r="C60" s="510"/>
      <c r="D60" s="1899"/>
    </row>
    <row r="61" spans="1:13">
      <c r="A61" s="3748" t="s">
        <v>3137</v>
      </c>
      <c r="B61" s="3758">
        <v>0</v>
      </c>
      <c r="C61" s="510"/>
      <c r="D61" s="1899"/>
    </row>
    <row r="62" spans="1:13">
      <c r="A62" s="3748" t="s">
        <v>3138</v>
      </c>
      <c r="B62" s="3758">
        <v>0.3</v>
      </c>
      <c r="C62" s="510"/>
      <c r="D62" s="1899"/>
    </row>
    <row r="63" spans="1:13" ht="13.5" thickBot="1">
      <c r="A63" s="3748" t="s">
        <v>3139</v>
      </c>
      <c r="B63" s="3758">
        <v>0</v>
      </c>
      <c r="C63" s="510"/>
      <c r="D63" s="1899"/>
    </row>
    <row r="64" spans="1:13">
      <c r="A64" s="3759" t="s">
        <v>3132</v>
      </c>
      <c r="B64" s="3746">
        <f>ROUNDUP(B55/0.3,0)/2</f>
        <v>5</v>
      </c>
      <c r="C64" s="3760">
        <f>B54+B62+0.2*2+B63+B58/3</f>
        <v>3.68</v>
      </c>
      <c r="D64" s="3747">
        <f>B64*C64*0.0123</f>
        <v>0.22631999999999999</v>
      </c>
    </row>
    <row r="65" spans="1:4">
      <c r="A65" s="3749" t="s">
        <v>3133</v>
      </c>
      <c r="B65" s="3155">
        <f>ROUNDUP(B55/0.3,0)/2</f>
        <v>5</v>
      </c>
      <c r="C65" s="3750">
        <f>B54+B62+0.2*2+B63+B59/3</f>
        <v>4.2</v>
      </c>
      <c r="D65" s="1899">
        <f t="shared" ref="D65:D67" si="3">B65*C65*0.0123</f>
        <v>0.25829999999999997</v>
      </c>
    </row>
    <row r="66" spans="1:4">
      <c r="A66" s="3749" t="s">
        <v>3134</v>
      </c>
      <c r="B66" s="3155">
        <f>ROUNDUP(B54/0.3,0)/2</f>
        <v>5</v>
      </c>
      <c r="C66" s="510">
        <f>0.2*2+B60+B61+B55+B56/3</f>
        <v>3.48</v>
      </c>
      <c r="D66" s="1899">
        <f t="shared" si="3"/>
        <v>0.21401999999999999</v>
      </c>
    </row>
    <row r="67" spans="1:4" ht="13.5" thickBot="1">
      <c r="A67" s="3751" t="s">
        <v>3135</v>
      </c>
      <c r="B67" s="3752">
        <f>ROUNDUP(B54/0.3,0)/2</f>
        <v>5</v>
      </c>
      <c r="C67" s="3753">
        <f>0.2*2+B60+B61+B55+B57/3</f>
        <v>4.46</v>
      </c>
      <c r="D67" s="3754">
        <f t="shared" si="3"/>
        <v>0.27428999999999998</v>
      </c>
    </row>
    <row r="68" spans="1:4" ht="13.5" thickBot="1"/>
    <row r="69" spans="1:4" ht="13.5" thickBot="1">
      <c r="A69" s="3761" t="s">
        <v>3126</v>
      </c>
      <c r="B69" s="3762">
        <v>5</v>
      </c>
      <c r="C69" s="3763"/>
      <c r="D69" s="3764"/>
    </row>
    <row r="70" spans="1:4">
      <c r="A70" s="3748" t="s">
        <v>3130</v>
      </c>
      <c r="B70" s="3758">
        <v>2.2999999999999998</v>
      </c>
      <c r="C70" s="510"/>
      <c r="D70" s="1899"/>
    </row>
    <row r="71" spans="1:4" ht="13.5" thickBot="1">
      <c r="A71" s="3756" t="s">
        <v>3131</v>
      </c>
      <c r="B71" s="3757">
        <v>2.93</v>
      </c>
      <c r="C71" s="510"/>
      <c r="D71" s="1899"/>
    </row>
    <row r="72" spans="1:4">
      <c r="A72" s="3745" t="s">
        <v>3127</v>
      </c>
      <c r="B72" s="3755">
        <v>0</v>
      </c>
      <c r="C72" s="510"/>
      <c r="D72" s="1899"/>
    </row>
    <row r="73" spans="1:4">
      <c r="A73" s="3748" t="s">
        <v>3128</v>
      </c>
      <c r="B73" s="3758">
        <v>0</v>
      </c>
      <c r="C73" s="510"/>
      <c r="D73" s="1899"/>
    </row>
    <row r="74" spans="1:4">
      <c r="A74" s="3748" t="s">
        <v>540</v>
      </c>
      <c r="B74" s="3758">
        <v>3.17</v>
      </c>
      <c r="C74" s="510"/>
      <c r="D74" s="1899"/>
    </row>
    <row r="75" spans="1:4" ht="13.5" thickBot="1">
      <c r="A75" s="3756" t="s">
        <v>3129</v>
      </c>
      <c r="B75" s="3757">
        <v>0</v>
      </c>
      <c r="C75" s="510"/>
      <c r="D75" s="1899"/>
    </row>
    <row r="76" spans="1:4">
      <c r="A76" s="3745" t="s">
        <v>3136</v>
      </c>
      <c r="B76" s="3755">
        <v>1</v>
      </c>
      <c r="C76" s="510"/>
      <c r="D76" s="1899"/>
    </row>
    <row r="77" spans="1:4">
      <c r="A77" s="3748" t="s">
        <v>3137</v>
      </c>
      <c r="B77" s="3758">
        <v>0.3</v>
      </c>
      <c r="C77" s="510"/>
      <c r="D77" s="1899"/>
    </row>
    <row r="78" spans="1:4">
      <c r="A78" s="3748" t="s">
        <v>3138</v>
      </c>
      <c r="B78" s="3758">
        <v>0</v>
      </c>
      <c r="C78" s="510"/>
      <c r="D78" s="1899"/>
    </row>
    <row r="79" spans="1:4" ht="13.5" thickBot="1">
      <c r="A79" s="3748" t="s">
        <v>3139</v>
      </c>
      <c r="B79" s="3758">
        <v>0.3</v>
      </c>
      <c r="C79" s="510"/>
      <c r="D79" s="1899"/>
    </row>
    <row r="80" spans="1:4">
      <c r="A80" s="3759" t="s">
        <v>3132</v>
      </c>
      <c r="B80" s="3746">
        <f>ROUNDUP(B71/0.3,0)/2</f>
        <v>5</v>
      </c>
      <c r="C80" s="3760">
        <f>B70+B78+0.2*2+B79+B74/3</f>
        <v>4.0599999999999996</v>
      </c>
      <c r="D80" s="3747">
        <f>B80*C80*0.0123</f>
        <v>0.24969</v>
      </c>
    </row>
    <row r="81" spans="1:4">
      <c r="A81" s="3749" t="s">
        <v>3133</v>
      </c>
      <c r="B81" s="3155">
        <f>ROUNDUP(B71/0.3,0)/2</f>
        <v>5</v>
      </c>
      <c r="C81" s="3750">
        <f>B70+B78+0.2*2+B79+B75/3</f>
        <v>3</v>
      </c>
      <c r="D81" s="1899">
        <f t="shared" ref="D81:D83" si="4">B81*C81*0.0123</f>
        <v>0.1845</v>
      </c>
    </row>
    <row r="82" spans="1:4">
      <c r="A82" s="3749" t="s">
        <v>3134</v>
      </c>
      <c r="B82" s="3155">
        <f>ROUNDUP(B70/0.3,0)/2</f>
        <v>4</v>
      </c>
      <c r="C82" s="510">
        <f>0.2*2+B76+B77+B71+B72/3</f>
        <v>4.63</v>
      </c>
      <c r="D82" s="1899">
        <f t="shared" si="4"/>
        <v>0.227796</v>
      </c>
    </row>
    <row r="83" spans="1:4" ht="13.5" thickBot="1">
      <c r="A83" s="3751" t="s">
        <v>3135</v>
      </c>
      <c r="B83" s="3752">
        <f>ROUNDUP(B70/0.3,0)/2</f>
        <v>4</v>
      </c>
      <c r="C83" s="3753">
        <f>0.2*2+B76+B77+B71+B73/3</f>
        <v>4.63</v>
      </c>
      <c r="D83" s="3754">
        <f t="shared" si="4"/>
        <v>0.227796</v>
      </c>
    </row>
    <row r="84" spans="1:4" ht="13.5" thickBot="1"/>
    <row r="85" spans="1:4" ht="13.5" thickBot="1">
      <c r="A85" s="3761" t="s">
        <v>3126</v>
      </c>
      <c r="B85" s="3762">
        <v>6</v>
      </c>
      <c r="C85" s="3763"/>
      <c r="D85" s="3764"/>
    </row>
    <row r="86" spans="1:4">
      <c r="A86" s="3748" t="s">
        <v>3130</v>
      </c>
      <c r="B86" s="3758">
        <v>3.17</v>
      </c>
      <c r="C86" s="510"/>
      <c r="D86" s="1899"/>
    </row>
    <row r="87" spans="1:4" ht="13.5" thickBot="1">
      <c r="A87" s="3756" t="s">
        <v>3131</v>
      </c>
      <c r="B87" s="3757">
        <v>5.03</v>
      </c>
      <c r="C87" s="510"/>
      <c r="D87" s="1899"/>
    </row>
    <row r="88" spans="1:4">
      <c r="A88" s="3745" t="s">
        <v>3127</v>
      </c>
      <c r="B88" s="3755">
        <v>2.78</v>
      </c>
      <c r="C88" s="510"/>
      <c r="D88" s="1899"/>
    </row>
    <row r="89" spans="1:4">
      <c r="A89" s="3748" t="s">
        <v>3128</v>
      </c>
      <c r="B89" s="3758">
        <v>0</v>
      </c>
      <c r="C89" s="510"/>
      <c r="D89" s="1899"/>
    </row>
    <row r="90" spans="1:4">
      <c r="A90" s="3748" t="s">
        <v>540</v>
      </c>
      <c r="B90" s="3758">
        <v>3.9</v>
      </c>
      <c r="C90" s="510"/>
      <c r="D90" s="1899"/>
    </row>
    <row r="91" spans="1:4" ht="13.5" thickBot="1">
      <c r="A91" s="3756" t="s">
        <v>3129</v>
      </c>
      <c r="B91" s="3757">
        <v>2.2999999999999998</v>
      </c>
      <c r="C91" s="510"/>
      <c r="D91" s="1899"/>
    </row>
    <row r="92" spans="1:4">
      <c r="A92" s="3745" t="s">
        <v>3136</v>
      </c>
      <c r="B92" s="3755">
        <v>0</v>
      </c>
      <c r="C92" s="510"/>
      <c r="D92" s="1899"/>
    </row>
    <row r="93" spans="1:4">
      <c r="A93" s="3748" t="s">
        <v>3137</v>
      </c>
      <c r="B93" s="3758">
        <v>0.3</v>
      </c>
      <c r="C93" s="510"/>
      <c r="D93" s="1899"/>
    </row>
    <row r="94" spans="1:4">
      <c r="A94" s="3748" t="s">
        <v>3138</v>
      </c>
      <c r="B94" s="3758">
        <v>0</v>
      </c>
      <c r="C94" s="510"/>
      <c r="D94" s="1899"/>
    </row>
    <row r="95" spans="1:4" ht="13.5" thickBot="1">
      <c r="A95" s="3748" t="s">
        <v>3139</v>
      </c>
      <c r="B95" s="3758">
        <v>0</v>
      </c>
      <c r="C95" s="510"/>
      <c r="D95" s="1899"/>
    </row>
    <row r="96" spans="1:4">
      <c r="A96" s="3759" t="s">
        <v>3132</v>
      </c>
      <c r="B96" s="3746">
        <f>ROUNDUP(ROUNDUP(B87/0.2,0)/2,0)</f>
        <v>13</v>
      </c>
      <c r="C96" s="3760">
        <f>B86+B94+0.2*2+B95+B90/3</f>
        <v>4.87</v>
      </c>
      <c r="D96" s="3747">
        <f>B96*C96*0.0123</f>
        <v>0.77871299999999999</v>
      </c>
    </row>
    <row r="97" spans="1:4">
      <c r="A97" s="3749" t="s">
        <v>3133</v>
      </c>
      <c r="B97" s="3155">
        <f>ROUNDUP(ROUNDUP(B87/0.2,0)/2,0)</f>
        <v>13</v>
      </c>
      <c r="C97" s="3750">
        <f>B86+B94+0.2*2+B95+B91/3</f>
        <v>4.34</v>
      </c>
      <c r="D97" s="1899">
        <f t="shared" ref="D97:D99" si="5">B97*C97*0.0123</f>
        <v>0.69396599999999997</v>
      </c>
    </row>
    <row r="98" spans="1:4">
      <c r="A98" s="3749" t="s">
        <v>3134</v>
      </c>
      <c r="B98" s="3155">
        <f>ROUNDUP(ROUNDUP(B86/0.3,0)/2,0)</f>
        <v>6</v>
      </c>
      <c r="C98" s="510">
        <f>0.2*2+B92+B93+B87+B88/3</f>
        <v>6.6566666666666698</v>
      </c>
      <c r="D98" s="1899">
        <f t="shared" si="5"/>
        <v>0.49126199999999998</v>
      </c>
    </row>
    <row r="99" spans="1:4" ht="13.5" thickBot="1">
      <c r="A99" s="3751" t="s">
        <v>3135</v>
      </c>
      <c r="B99" s="3752">
        <f>ROUNDUP(ROUNDUP(B86/0.3,0)/2,0)</f>
        <v>6</v>
      </c>
      <c r="C99" s="3753">
        <f>0.2*2+B92+B93+B87+B89/3</f>
        <v>5.73</v>
      </c>
      <c r="D99" s="3754">
        <f t="shared" si="5"/>
        <v>0.42287400000000003</v>
      </c>
    </row>
    <row r="100" spans="1:4" ht="13.5" thickBot="1"/>
    <row r="101" spans="1:4" ht="13.5" thickBot="1">
      <c r="A101" s="3761" t="s">
        <v>3126</v>
      </c>
      <c r="B101" s="3762">
        <v>7</v>
      </c>
      <c r="C101" s="3763"/>
      <c r="D101" s="3764"/>
    </row>
    <row r="102" spans="1:4">
      <c r="A102" s="3748" t="s">
        <v>3130</v>
      </c>
      <c r="B102" s="3758">
        <v>3.9</v>
      </c>
      <c r="C102" s="510"/>
      <c r="D102" s="1899"/>
    </row>
    <row r="103" spans="1:4" ht="13.5" thickBot="1">
      <c r="A103" s="3756" t="s">
        <v>3131</v>
      </c>
      <c r="B103" s="3757">
        <v>2.93</v>
      </c>
      <c r="C103" s="510"/>
      <c r="D103" s="1899"/>
    </row>
    <row r="104" spans="1:4">
      <c r="A104" s="3745" t="s">
        <v>3127</v>
      </c>
      <c r="B104" s="3755">
        <v>2.78</v>
      </c>
      <c r="C104" s="510"/>
      <c r="D104" s="1899"/>
    </row>
    <row r="105" spans="1:4">
      <c r="A105" s="3748" t="s">
        <v>3128</v>
      </c>
      <c r="B105" s="3758">
        <v>1.95</v>
      </c>
      <c r="C105" s="510"/>
      <c r="D105" s="1899"/>
    </row>
    <row r="106" spans="1:4">
      <c r="A106" s="3748" t="s">
        <v>540</v>
      </c>
      <c r="B106" s="3758">
        <v>0</v>
      </c>
      <c r="C106" s="510"/>
      <c r="D106" s="1899"/>
    </row>
    <row r="107" spans="1:4" ht="13.5" thickBot="1">
      <c r="A107" s="3756" t="s">
        <v>3129</v>
      </c>
      <c r="B107" s="3757">
        <v>3.17</v>
      </c>
      <c r="C107" s="510"/>
      <c r="D107" s="1899"/>
    </row>
    <row r="108" spans="1:4">
      <c r="A108" s="3745" t="s">
        <v>3136</v>
      </c>
      <c r="B108" s="3755">
        <v>0</v>
      </c>
      <c r="C108" s="510"/>
      <c r="D108" s="1899"/>
    </row>
    <row r="109" spans="1:4">
      <c r="A109" s="3748" t="s">
        <v>3137</v>
      </c>
      <c r="B109" s="3758">
        <v>0</v>
      </c>
      <c r="C109" s="510"/>
      <c r="D109" s="1899"/>
    </row>
    <row r="110" spans="1:4">
      <c r="A110" s="3748" t="s">
        <v>3138</v>
      </c>
      <c r="B110" s="3758">
        <v>0.3</v>
      </c>
      <c r="C110" s="510"/>
      <c r="D110" s="1899"/>
    </row>
    <row r="111" spans="1:4" ht="13.5" thickBot="1">
      <c r="A111" s="3748" t="s">
        <v>3139</v>
      </c>
      <c r="B111" s="3758">
        <v>0</v>
      </c>
      <c r="C111" s="510"/>
      <c r="D111" s="1899"/>
    </row>
    <row r="112" spans="1:4">
      <c r="A112" s="3759" t="s">
        <v>3132</v>
      </c>
      <c r="B112" s="3746">
        <f>ROUNDUP(ROUNDUP(B103/0.3,0)/2,0)</f>
        <v>5</v>
      </c>
      <c r="C112" s="3760">
        <f>B102+B110+0.2*2+B111+B106/3</f>
        <v>4.5999999999999996</v>
      </c>
      <c r="D112" s="3747">
        <f>B112*C112*0.0123</f>
        <v>0.28289999999999998</v>
      </c>
    </row>
    <row r="113" spans="1:4">
      <c r="A113" s="3749" t="s">
        <v>3133</v>
      </c>
      <c r="B113" s="3155">
        <f>ROUNDUP(ROUNDUP(B103/0.3,0)/2,0)</f>
        <v>5</v>
      </c>
      <c r="C113" s="3750">
        <f>B102+B110+0.2*2+B111+B107/3</f>
        <v>5.66</v>
      </c>
      <c r="D113" s="1899">
        <f t="shared" ref="D113:D115" si="6">B113*C113*0.0123</f>
        <v>0.34809000000000001</v>
      </c>
    </row>
    <row r="114" spans="1:4">
      <c r="A114" s="3749" t="s">
        <v>3134</v>
      </c>
      <c r="B114" s="3155">
        <f>ROUNDUP(ROUNDUP(B102/0.3,0)/2,0)</f>
        <v>7</v>
      </c>
      <c r="C114" s="510">
        <f>0.2*2+B108+B109+B103+B104/3</f>
        <v>4.2566666666666704</v>
      </c>
      <c r="D114" s="1899">
        <f t="shared" si="6"/>
        <v>0.36649900000000002</v>
      </c>
    </row>
    <row r="115" spans="1:4" ht="13.5" thickBot="1">
      <c r="A115" s="3751" t="s">
        <v>3135</v>
      </c>
      <c r="B115" s="3752">
        <f>ROUNDUP(ROUNDUP(B102/0.3,0)/2,0)</f>
        <v>7</v>
      </c>
      <c r="C115" s="3753">
        <f>0.2*2+B108+B109+B103+B105/3</f>
        <v>3.98</v>
      </c>
      <c r="D115" s="3754">
        <f t="shared" si="6"/>
        <v>0.34267799999999998</v>
      </c>
    </row>
    <row r="116" spans="1:4" ht="13.5" thickBot="1"/>
    <row r="117" spans="1:4" ht="13.5" thickBot="1">
      <c r="A117" s="3761" t="s">
        <v>3126</v>
      </c>
      <c r="B117" s="3762">
        <v>8</v>
      </c>
      <c r="C117" s="3763"/>
      <c r="D117" s="3764"/>
    </row>
    <row r="118" spans="1:4">
      <c r="A118" s="3748" t="s">
        <v>3130</v>
      </c>
      <c r="B118" s="3758">
        <v>3.91</v>
      </c>
      <c r="C118" s="510"/>
      <c r="D118" s="1899"/>
    </row>
    <row r="119" spans="1:4" ht="13.5" thickBot="1">
      <c r="A119" s="3756" t="s">
        <v>3131</v>
      </c>
      <c r="B119" s="3757">
        <v>1.95</v>
      </c>
      <c r="C119" s="510"/>
      <c r="D119" s="1899"/>
    </row>
    <row r="120" spans="1:4">
      <c r="A120" s="3745" t="s">
        <v>3127</v>
      </c>
      <c r="B120" s="3755">
        <v>10.96</v>
      </c>
      <c r="C120" s="510"/>
      <c r="D120" s="1899"/>
    </row>
    <row r="121" spans="1:4">
      <c r="A121" s="3748" t="s">
        <v>3128</v>
      </c>
      <c r="B121" s="3758">
        <v>0</v>
      </c>
      <c r="C121" s="510"/>
      <c r="D121" s="1899"/>
    </row>
    <row r="122" spans="1:4">
      <c r="A122" s="3748" t="s">
        <v>540</v>
      </c>
      <c r="B122" s="3758">
        <v>0</v>
      </c>
      <c r="C122" s="510"/>
      <c r="D122" s="1899"/>
    </row>
    <row r="123" spans="1:4" ht="13.5" thickBot="1">
      <c r="A123" s="3756" t="s">
        <v>3129</v>
      </c>
      <c r="B123" s="3757">
        <v>3.17</v>
      </c>
      <c r="C123" s="510"/>
      <c r="D123" s="1899"/>
    </row>
    <row r="124" spans="1:4">
      <c r="A124" s="3745" t="s">
        <v>3136</v>
      </c>
      <c r="B124" s="3755">
        <v>0</v>
      </c>
      <c r="C124" s="510"/>
      <c r="D124" s="1899"/>
    </row>
    <row r="125" spans="1:4">
      <c r="A125" s="3748" t="s">
        <v>3137</v>
      </c>
      <c r="B125" s="3758">
        <v>0.3</v>
      </c>
      <c r="C125" s="510"/>
      <c r="D125" s="1899"/>
    </row>
    <row r="126" spans="1:4">
      <c r="A126" s="3748" t="s">
        <v>3138</v>
      </c>
      <c r="B126" s="3758">
        <v>0.3</v>
      </c>
      <c r="C126" s="510"/>
      <c r="D126" s="1899"/>
    </row>
    <row r="127" spans="1:4" ht="13.5" thickBot="1">
      <c r="A127" s="3748" t="s">
        <v>3139</v>
      </c>
      <c r="B127" s="3758">
        <v>0</v>
      </c>
      <c r="C127" s="510"/>
      <c r="D127" s="1899"/>
    </row>
    <row r="128" spans="1:4">
      <c r="A128" s="3759" t="s">
        <v>3132</v>
      </c>
      <c r="B128" s="3746">
        <f>ROUNDUP(ROUNDUP(B119/0.3,0)/2,0)</f>
        <v>4</v>
      </c>
      <c r="C128" s="3760">
        <f>B118+B126+0.2*2+B127+B122/3</f>
        <v>4.6100000000000003</v>
      </c>
      <c r="D128" s="3747">
        <f>B128*C128*0.0123</f>
        <v>0.22681200000000001</v>
      </c>
    </row>
    <row r="129" spans="1:5">
      <c r="A129" s="3749" t="s">
        <v>3133</v>
      </c>
      <c r="B129" s="3155">
        <f>ROUNDUP(ROUNDUP(B119/0.3,0)/2,0)</f>
        <v>4</v>
      </c>
      <c r="C129" s="3750">
        <f>B118+B126+0.2*2+B127+B123/3</f>
        <v>5.67</v>
      </c>
      <c r="D129" s="1899">
        <f t="shared" ref="D129:D131" si="7">B129*C129*0.0123</f>
        <v>0.27896399999999999</v>
      </c>
    </row>
    <row r="130" spans="1:5">
      <c r="A130" s="3749" t="s">
        <v>3134</v>
      </c>
      <c r="B130" s="3155">
        <f>ROUNDUP(ROUNDUP(B118/0.3,0)/2,0)</f>
        <v>7</v>
      </c>
      <c r="C130" s="510">
        <f>0.2*2+B124+B125+B119+B120/3</f>
        <v>6.3033333333333301</v>
      </c>
      <c r="D130" s="1899">
        <f t="shared" si="7"/>
        <v>0.542717</v>
      </c>
    </row>
    <row r="131" spans="1:5" ht="13.5" thickBot="1">
      <c r="A131" s="3751" t="s">
        <v>3135</v>
      </c>
      <c r="B131" s="3752">
        <f>ROUNDUP(ROUNDUP(B118/0.3,0)/2,0)</f>
        <v>7</v>
      </c>
      <c r="C131" s="3753">
        <f>0.2*2+B124+B125+B119+B121/3</f>
        <v>2.65</v>
      </c>
      <c r="D131" s="3754">
        <f t="shared" si="7"/>
        <v>0.22816500000000001</v>
      </c>
    </row>
    <row r="134" spans="1:5">
      <c r="A134" s="474" t="s">
        <v>3140</v>
      </c>
    </row>
    <row r="135" spans="1:5">
      <c r="A135" s="474" t="s">
        <v>3141</v>
      </c>
      <c r="B135" s="474">
        <f>ROUNDUP(3.17/0.3,0)</f>
        <v>11</v>
      </c>
      <c r="C135">
        <f>2.78/3+0.2+5.03/3</f>
        <v>2.8033333333333301</v>
      </c>
      <c r="D135">
        <f>0.0123*C135*B135</f>
        <v>0.37929099999999999</v>
      </c>
    </row>
    <row r="136" spans="1:5">
      <c r="A136" s="474" t="s">
        <v>3142</v>
      </c>
      <c r="B136" s="474">
        <f>ROUNDUP(3.9/0.3,0)</f>
        <v>13</v>
      </c>
      <c r="C136" s="3742">
        <f>2.78/3+0.2+2.93/3</f>
        <v>2.1033333333333299</v>
      </c>
      <c r="D136" s="3742">
        <f t="shared" ref="D136:D140" si="8">0.0123*C136*B136</f>
        <v>0.33632299999999898</v>
      </c>
    </row>
    <row r="137" spans="1:5">
      <c r="A137" s="474" t="s">
        <v>3143</v>
      </c>
      <c r="B137" s="474">
        <f>ROUNDUP(3.9/0.3,0)</f>
        <v>13</v>
      </c>
      <c r="C137" s="3742">
        <f>1.95/3+0.2+2.93/3</f>
        <v>1.82666666666667</v>
      </c>
      <c r="D137" s="3742">
        <f t="shared" si="8"/>
        <v>0.29208400000000101</v>
      </c>
    </row>
    <row r="138" spans="1:5">
      <c r="D138" s="3742"/>
    </row>
    <row r="139" spans="1:5">
      <c r="A139" s="474" t="s">
        <v>3144</v>
      </c>
      <c r="B139" s="474">
        <f>ROUNDUP(2.93/0.3,0)</f>
        <v>10</v>
      </c>
      <c r="C139">
        <f>2.3/3+0.2+3.17/3</f>
        <v>2.0233333333333299</v>
      </c>
      <c r="D139" s="3742">
        <f t="shared" si="8"/>
        <v>0.24887000000000001</v>
      </c>
    </row>
    <row r="140" spans="1:5">
      <c r="A140" s="474" t="s">
        <v>3145</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4688" t="s">
        <v>65</v>
      </c>
      <c r="F16" s="4688"/>
      <c r="G16" s="62"/>
      <c r="H16" s="4688" t="s">
        <v>66</v>
      </c>
      <c r="I16" s="4688"/>
      <c r="J16" s="62"/>
      <c r="K16" s="4688" t="s">
        <v>67</v>
      </c>
      <c r="L16" s="4688"/>
      <c r="M16" s="62"/>
      <c r="N16" s="4688" t="s">
        <v>68</v>
      </c>
      <c r="O16" s="4688"/>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4688" t="s">
        <v>98</v>
      </c>
      <c r="D43" s="4688"/>
      <c r="E43" s="4688"/>
      <c r="F43" s="4688"/>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4815" t="s">
        <v>1025</v>
      </c>
      <c r="C2" s="4815"/>
      <c r="D2" s="4815"/>
      <c r="E2" s="4815"/>
      <c r="F2" s="4815"/>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3527</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4815" t="s">
        <v>1121</v>
      </c>
      <c r="C716" s="4815"/>
      <c r="D716" s="4815"/>
      <c r="E716" s="4815"/>
      <c r="F716" s="4815"/>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4815" t="s">
        <v>243</v>
      </c>
      <c r="E840" s="4815"/>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4815" t="s">
        <v>243</v>
      </c>
      <c r="E846" s="4815"/>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4815" t="s">
        <v>243</v>
      </c>
      <c r="E852" s="4815"/>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4815" t="s">
        <v>243</v>
      </c>
      <c r="E858" s="4815"/>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4815" t="s">
        <v>243</v>
      </c>
      <c r="E864" s="4815"/>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2734</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2735</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2736</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3504</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3501</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3502</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3505</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3503</v>
      </c>
      <c r="C1008" s="1916">
        <v>1</v>
      </c>
      <c r="D1008" s="1916" t="s">
        <v>1691</v>
      </c>
      <c r="E1008" s="1916">
        <v>76.56</v>
      </c>
      <c r="F1008" s="1916">
        <f t="shared" si="14"/>
        <v>76.56</v>
      </c>
      <c r="G1008" s="3137"/>
      <c r="H1008" s="3137"/>
      <c r="I1008" s="3137"/>
    </row>
    <row r="1009" spans="2:9" s="1999" customFormat="1">
      <c r="B1009" s="1916" t="s">
        <v>3506</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4815" t="s">
        <v>1159</v>
      </c>
      <c r="C1214" s="4815"/>
      <c r="D1214" s="4815"/>
      <c r="E1214" s="4815"/>
      <c r="F1214" s="4815"/>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4815" t="s">
        <v>281</v>
      </c>
      <c r="D1228" s="4815"/>
      <c r="E1228" s="4815"/>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4815" t="s">
        <v>1160</v>
      </c>
      <c r="C1230" s="4815"/>
      <c r="D1230" s="4815"/>
      <c r="E1230" s="4815"/>
      <c r="F1230" s="4815"/>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4815" t="s">
        <v>281</v>
      </c>
      <c r="D1244" s="4815"/>
      <c r="E1244" s="4815"/>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4815" t="s">
        <v>1161</v>
      </c>
      <c r="C1246" s="4815"/>
      <c r="D1246" s="4815"/>
      <c r="E1246" s="4815"/>
      <c r="F1246" s="4815"/>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4815" t="s">
        <v>1192</v>
      </c>
      <c r="C1262" s="4815"/>
      <c r="D1262" s="4815"/>
      <c r="E1262" s="4815"/>
      <c r="F1262" s="4815"/>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4815" t="s">
        <v>281</v>
      </c>
      <c r="D1277" s="4815"/>
      <c r="E1277" s="4815"/>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4815" t="s">
        <v>1168</v>
      </c>
      <c r="D1287" s="4815"/>
      <c r="E1287" s="4815"/>
      <c r="F1287" s="4815"/>
      <c r="G1287" s="4815"/>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4815" t="s">
        <v>281</v>
      </c>
      <c r="E1324" s="4815"/>
      <c r="F1324" s="4815"/>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4815" t="s">
        <v>1144</v>
      </c>
      <c r="D1358" s="4815"/>
      <c r="E1358" s="4815"/>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62:F1262"/>
    <mergeCell ref="C1277:E1277"/>
    <mergeCell ref="C1287:G1287"/>
    <mergeCell ref="D1324:F1324"/>
    <mergeCell ref="C1358:E1358"/>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2715</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2716</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2717</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2718</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2719</v>
      </c>
      <c r="C57" s="3214"/>
      <c r="D57" s="3214"/>
      <c r="E57" s="3214"/>
      <c r="F57" s="3214"/>
      <c r="G57" s="3214"/>
      <c r="H57" s="3214"/>
    </row>
    <row r="58" spans="1:8" ht="13.5" thickTop="1">
      <c r="A58" s="1925">
        <v>1</v>
      </c>
      <c r="B58" s="1932" t="s">
        <v>2720</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2721</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2722</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2723</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2724</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2717</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2725</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2726</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2727</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2728</v>
      </c>
      <c r="C112" s="3214"/>
      <c r="D112" s="3214"/>
      <c r="E112" s="3214"/>
      <c r="F112" s="3214"/>
      <c r="G112" s="3214"/>
      <c r="H112" s="3214"/>
    </row>
    <row r="113" spans="1:8" ht="14.25" thickTop="1" thickBot="1">
      <c r="A113" s="1925">
        <v>1</v>
      </c>
      <c r="B113" s="3215" t="s">
        <v>2726</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2727</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2729</v>
      </c>
      <c r="C122" s="3214"/>
      <c r="D122" s="3214"/>
      <c r="E122" s="3214"/>
      <c r="F122" s="3214"/>
      <c r="G122" s="3214"/>
      <c r="H122" s="3214"/>
    </row>
    <row r="123" spans="1:8" ht="14.25" thickTop="1" thickBot="1">
      <c r="A123" s="1925">
        <v>1</v>
      </c>
      <c r="B123" s="1932" t="s">
        <v>2730</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2717</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2731</v>
      </c>
      <c r="C130" s="3214"/>
      <c r="D130" s="3214"/>
      <c r="E130" s="3214"/>
      <c r="F130" s="3214"/>
      <c r="G130" s="3214"/>
      <c r="H130" s="3214"/>
    </row>
    <row r="131" spans="1:8" ht="14.25" thickTop="1" thickBot="1">
      <c r="A131" s="1925">
        <v>1</v>
      </c>
      <c r="B131" s="1932" t="s">
        <v>2730</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2717</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2732</v>
      </c>
      <c r="C138" s="3214"/>
      <c r="D138" s="3214"/>
      <c r="E138" s="3214"/>
      <c r="F138" s="3214"/>
      <c r="G138" s="3214"/>
      <c r="H138" s="3214"/>
    </row>
    <row r="139" spans="1:8" ht="14.25" thickTop="1" thickBot="1">
      <c r="A139" s="1925">
        <v>1</v>
      </c>
      <c r="B139" s="1932" t="s">
        <v>2730</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2717</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2733</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2637</v>
      </c>
      <c r="B3" s="3176"/>
      <c r="C3" s="3176"/>
      <c r="D3" s="3176"/>
      <c r="E3" s="3176"/>
    </row>
    <row r="4" spans="1:5">
      <c r="A4" s="1974" t="s">
        <v>2483</v>
      </c>
      <c r="B4" s="1975">
        <v>2</v>
      </c>
      <c r="C4" s="1997" t="s">
        <v>3</v>
      </c>
      <c r="D4" s="1984">
        <v>170.32</v>
      </c>
      <c r="E4" s="1978">
        <f t="shared" ref="E4:E11" si="0">ROUND(B4*D4,2)</f>
        <v>340.64</v>
      </c>
    </row>
    <row r="5" spans="1:5" ht="25.5">
      <c r="A5" s="1979" t="s">
        <v>2638</v>
      </c>
      <c r="B5" s="1975">
        <v>1</v>
      </c>
      <c r="C5" s="1997" t="s">
        <v>3</v>
      </c>
      <c r="D5" s="1984">
        <v>216.55</v>
      </c>
      <c r="E5" s="1978">
        <f t="shared" si="0"/>
        <v>216.55</v>
      </c>
    </row>
    <row r="6" spans="1:5">
      <c r="A6" s="1980" t="s">
        <v>2639</v>
      </c>
      <c r="B6" s="1975">
        <v>1</v>
      </c>
      <c r="C6" s="1997" t="s">
        <v>3</v>
      </c>
      <c r="D6" s="1987">
        <v>689.04</v>
      </c>
      <c r="E6" s="1978">
        <f t="shared" si="0"/>
        <v>689.04</v>
      </c>
    </row>
    <row r="7" spans="1:5">
      <c r="A7" s="1982" t="s">
        <v>2486</v>
      </c>
      <c r="B7" s="1983">
        <v>4</v>
      </c>
      <c r="C7" s="1997" t="s">
        <v>3</v>
      </c>
      <c r="D7" s="1984">
        <v>227.36</v>
      </c>
      <c r="E7" s="1985">
        <f t="shared" si="0"/>
        <v>909.44</v>
      </c>
    </row>
    <row r="8" spans="1:5">
      <c r="A8" s="1980" t="s">
        <v>2640</v>
      </c>
      <c r="B8" s="1975">
        <v>1</v>
      </c>
      <c r="C8" s="1997" t="s">
        <v>3</v>
      </c>
      <c r="D8" s="1984">
        <v>464.5</v>
      </c>
      <c r="E8" s="1978">
        <f t="shared" si="0"/>
        <v>464.5</v>
      </c>
    </row>
    <row r="9" spans="1:5">
      <c r="A9" s="1980" t="s">
        <v>2641</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4816" t="s">
        <v>2491</v>
      </c>
      <c r="D13" s="4816"/>
      <c r="E13" s="3178">
        <f>SUM(E4:E12)</f>
        <v>3286.99</v>
      </c>
    </row>
    <row r="14" spans="1:5">
      <c r="A14" s="1968"/>
      <c r="B14" s="1969"/>
      <c r="C14" s="1969"/>
      <c r="D14" s="1969"/>
      <c r="E14" s="1969"/>
    </row>
    <row r="15" spans="1:5">
      <c r="A15" s="3175" t="s">
        <v>2642</v>
      </c>
      <c r="B15" s="2016"/>
      <c r="C15" s="2016"/>
      <c r="D15" s="2016"/>
      <c r="E15" s="2016"/>
    </row>
    <row r="16" spans="1:5">
      <c r="A16" s="1974" t="s">
        <v>2483</v>
      </c>
      <c r="B16" s="2006">
        <v>2</v>
      </c>
      <c r="C16" s="1976" t="s">
        <v>3</v>
      </c>
      <c r="D16" s="1984">
        <v>170.32</v>
      </c>
      <c r="E16" s="1978">
        <f t="shared" ref="E16:E24" si="1">ROUND(B16*D16,2)</f>
        <v>340.64</v>
      </c>
    </row>
    <row r="17" spans="1:5" ht="25.5">
      <c r="A17" s="1979" t="s">
        <v>2638</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2643</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4816" t="s">
        <v>2491</v>
      </c>
      <c r="D26" s="4816"/>
      <c r="E26" s="3178">
        <f>SUM(E16:E25)</f>
        <v>3519.93</v>
      </c>
    </row>
    <row r="27" spans="1:5">
      <c r="A27" s="3180"/>
      <c r="B27" s="2022"/>
      <c r="C27" s="1976"/>
      <c r="D27" s="1977"/>
      <c r="E27" s="3181"/>
    </row>
    <row r="28" spans="1:5">
      <c r="A28" s="3175" t="s">
        <v>2644</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4817" t="s">
        <v>2491</v>
      </c>
      <c r="D38" s="4817"/>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4816" t="s">
        <v>2491</v>
      </c>
      <c r="D50" s="4816"/>
      <c r="E50" s="3178">
        <f>SUM(E41:E49)</f>
        <v>4172.97</v>
      </c>
    </row>
    <row r="51" spans="1:5">
      <c r="A51" s="1968"/>
      <c r="B51" s="1969"/>
      <c r="C51" s="1969"/>
      <c r="D51" s="1969"/>
      <c r="E51" s="1969"/>
    </row>
    <row r="52" spans="1:5">
      <c r="A52" s="2019" t="s">
        <v>2645</v>
      </c>
      <c r="B52" s="1969"/>
      <c r="C52" s="1969"/>
      <c r="D52" s="1969"/>
      <c r="E52" s="1969"/>
    </row>
    <row r="53" spans="1:5">
      <c r="A53" s="1992" t="s">
        <v>2646</v>
      </c>
      <c r="B53" s="1993">
        <v>1</v>
      </c>
      <c r="C53" s="1994" t="s">
        <v>3</v>
      </c>
      <c r="D53" s="1995">
        <v>2875.45</v>
      </c>
      <c r="E53" s="1996">
        <f t="shared" ref="E53:E62" si="4">ROUND(B53*D53,2)</f>
        <v>2875.45</v>
      </c>
    </row>
    <row r="54" spans="1:5">
      <c r="A54" s="1980" t="s">
        <v>2647</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2648</v>
      </c>
      <c r="B56" s="1975">
        <v>2</v>
      </c>
      <c r="C56" s="1997" t="s">
        <v>3</v>
      </c>
      <c r="D56" s="1984">
        <v>48.2</v>
      </c>
      <c r="E56" s="1998">
        <f t="shared" si="4"/>
        <v>96.4</v>
      </c>
    </row>
    <row r="57" spans="1:5">
      <c r="A57" s="1980" t="s">
        <v>2649</v>
      </c>
      <c r="B57" s="1975">
        <v>3</v>
      </c>
      <c r="C57" s="1997" t="s">
        <v>3</v>
      </c>
      <c r="D57" s="1984">
        <v>684.22</v>
      </c>
      <c r="E57" s="1998">
        <f t="shared" si="4"/>
        <v>2052.66</v>
      </c>
    </row>
    <row r="58" spans="1:5">
      <c r="A58" s="1980" t="s">
        <v>2650</v>
      </c>
      <c r="B58" s="1975">
        <v>2</v>
      </c>
      <c r="C58" s="1997" t="s">
        <v>3</v>
      </c>
      <c r="D58" s="1987">
        <v>368.97</v>
      </c>
      <c r="E58" s="1998">
        <f t="shared" si="4"/>
        <v>737.94</v>
      </c>
    </row>
    <row r="59" spans="1:5">
      <c r="A59" s="1980" t="s">
        <v>3529</v>
      </c>
      <c r="B59" s="1975">
        <v>1</v>
      </c>
      <c r="C59" s="1997" t="s">
        <v>3</v>
      </c>
      <c r="D59" s="1984">
        <v>582.36</v>
      </c>
      <c r="E59" s="1998">
        <f t="shared" si="4"/>
        <v>582.36</v>
      </c>
    </row>
    <row r="60" spans="1:5">
      <c r="A60" s="1982" t="s">
        <v>2651</v>
      </c>
      <c r="B60" s="1983">
        <v>1</v>
      </c>
      <c r="C60" s="1997" t="s">
        <v>3</v>
      </c>
      <c r="D60" s="1987">
        <v>341.1</v>
      </c>
      <c r="E60" s="1985">
        <f t="shared" si="4"/>
        <v>341.1</v>
      </c>
    </row>
    <row r="61" spans="1:5">
      <c r="A61" s="1980" t="s">
        <v>2652</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4816" t="s">
        <v>2653</v>
      </c>
      <c r="D64" s="4816"/>
      <c r="E64" s="3178">
        <f>SUM(E53:E63)</f>
        <v>8551.9699999999993</v>
      </c>
    </row>
    <row r="65" spans="1:5">
      <c r="A65" s="1968"/>
      <c r="B65" s="1969"/>
      <c r="C65" s="1969"/>
      <c r="D65" s="1969"/>
      <c r="E65" s="1969"/>
    </row>
    <row r="66" spans="1:5">
      <c r="A66" s="2019" t="s">
        <v>2654</v>
      </c>
      <c r="B66" s="1969"/>
      <c r="C66" s="1969"/>
      <c r="D66" s="1969"/>
      <c r="E66" s="1969"/>
    </row>
    <row r="67" spans="1:5">
      <c r="A67" s="1992" t="s">
        <v>2646</v>
      </c>
      <c r="B67" s="1993">
        <v>2</v>
      </c>
      <c r="C67" s="1994" t="s">
        <v>3</v>
      </c>
      <c r="D67" s="1995">
        <v>2875.45</v>
      </c>
      <c r="E67" s="1996">
        <f>ROUND(B67*D67,2)</f>
        <v>5750.9</v>
      </c>
    </row>
    <row r="68" spans="1:5">
      <c r="A68" s="1980" t="s">
        <v>2647</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2655</v>
      </c>
      <c r="B70" s="1975">
        <v>4</v>
      </c>
      <c r="C70" s="1997" t="s">
        <v>3</v>
      </c>
      <c r="D70" s="1984">
        <v>258.37</v>
      </c>
      <c r="E70" s="1998">
        <f>ROUND(B70*D70,2)</f>
        <v>1033.48</v>
      </c>
    </row>
    <row r="71" spans="1:5">
      <c r="A71" s="1980" t="s">
        <v>2648</v>
      </c>
      <c r="B71" s="1975">
        <v>4</v>
      </c>
      <c r="C71" s="1997" t="s">
        <v>3</v>
      </c>
      <c r="D71" s="1984">
        <v>48.2</v>
      </c>
      <c r="E71" s="1998">
        <f t="shared" ref="E71:E78" si="5">ROUND(B71*D71,2)</f>
        <v>192.8</v>
      </c>
    </row>
    <row r="72" spans="1:5">
      <c r="A72" s="1980" t="s">
        <v>2649</v>
      </c>
      <c r="B72" s="1975">
        <v>6</v>
      </c>
      <c r="C72" s="1997" t="s">
        <v>3</v>
      </c>
      <c r="D72" s="1984">
        <v>684.22</v>
      </c>
      <c r="E72" s="1998">
        <f t="shared" si="5"/>
        <v>4105.32</v>
      </c>
    </row>
    <row r="73" spans="1:5">
      <c r="A73" s="1980" t="s">
        <v>2650</v>
      </c>
      <c r="B73" s="1975">
        <v>4</v>
      </c>
      <c r="C73" s="1997" t="s">
        <v>3</v>
      </c>
      <c r="D73" s="1987">
        <v>368.97</v>
      </c>
      <c r="E73" s="1998">
        <f t="shared" si="5"/>
        <v>1475.88</v>
      </c>
    </row>
    <row r="74" spans="1:5">
      <c r="A74" s="1980" t="s">
        <v>3529</v>
      </c>
      <c r="B74" s="1975">
        <v>2</v>
      </c>
      <c r="C74" s="1997" t="s">
        <v>3</v>
      </c>
      <c r="D74" s="1984">
        <v>582.36</v>
      </c>
      <c r="E74" s="1998">
        <f t="shared" si="5"/>
        <v>1164.72</v>
      </c>
    </row>
    <row r="75" spans="1:5">
      <c r="A75" s="1982" t="s">
        <v>2651</v>
      </c>
      <c r="B75" s="1983">
        <v>1</v>
      </c>
      <c r="C75" s="1997" t="s">
        <v>3</v>
      </c>
      <c r="D75" s="1987">
        <v>341.1</v>
      </c>
      <c r="E75" s="1985">
        <f t="shared" si="5"/>
        <v>341.1</v>
      </c>
    </row>
    <row r="76" spans="1:5">
      <c r="A76" s="1980" t="s">
        <v>2652</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2656</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4816" t="s">
        <v>2502</v>
      </c>
      <c r="D80" s="4816"/>
      <c r="E80" s="3178">
        <f>SUM(E67:E79)</f>
        <v>17441.169999999998</v>
      </c>
    </row>
    <row r="81" spans="1:5">
      <c r="A81" s="1968"/>
      <c r="B81" s="1969"/>
      <c r="C81" s="1969"/>
      <c r="D81" s="1969"/>
      <c r="E81" s="1969"/>
    </row>
    <row r="82" spans="1:5">
      <c r="A82" s="2019" t="s">
        <v>2657</v>
      </c>
      <c r="B82" s="1969"/>
      <c r="C82" s="1969"/>
      <c r="D82" s="1969"/>
      <c r="E82" s="1969"/>
    </row>
    <row r="83" spans="1:5">
      <c r="A83" s="2000" t="s">
        <v>2646</v>
      </c>
      <c r="B83" s="2001">
        <v>4</v>
      </c>
      <c r="C83" s="2002" t="s">
        <v>3</v>
      </c>
      <c r="D83" s="1995">
        <v>2875.45</v>
      </c>
      <c r="E83" s="2004">
        <f t="shared" ref="E83:E94" si="6">ROUND(B83*D83,2)</f>
        <v>11501.8</v>
      </c>
    </row>
    <row r="84" spans="1:5">
      <c r="A84" s="2005" t="s">
        <v>2647</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2655</v>
      </c>
      <c r="B86" s="2006">
        <v>8</v>
      </c>
      <c r="C86" s="1997" t="s">
        <v>3</v>
      </c>
      <c r="D86" s="1984">
        <v>258.37</v>
      </c>
      <c r="E86" s="1978">
        <f t="shared" si="6"/>
        <v>2066.96</v>
      </c>
    </row>
    <row r="87" spans="1:5">
      <c r="A87" s="2005" t="s">
        <v>2648</v>
      </c>
      <c r="B87" s="2006">
        <v>8</v>
      </c>
      <c r="C87" s="1997" t="s">
        <v>3</v>
      </c>
      <c r="D87" s="1984">
        <v>48.2</v>
      </c>
      <c r="E87" s="1978">
        <f t="shared" si="6"/>
        <v>385.6</v>
      </c>
    </row>
    <row r="88" spans="1:5">
      <c r="A88" s="2005" t="s">
        <v>2649</v>
      </c>
      <c r="B88" s="2006">
        <v>4</v>
      </c>
      <c r="C88" s="1997" t="s">
        <v>3</v>
      </c>
      <c r="D88" s="1984">
        <v>684.22</v>
      </c>
      <c r="E88" s="1978">
        <f t="shared" si="6"/>
        <v>2736.88</v>
      </c>
    </row>
    <row r="89" spans="1:5">
      <c r="A89" s="2005" t="s">
        <v>2650</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2656</v>
      </c>
      <c r="B91" s="2006">
        <v>16</v>
      </c>
      <c r="C91" s="1997" t="s">
        <v>3</v>
      </c>
      <c r="D91" s="1987">
        <v>10.58</v>
      </c>
      <c r="E91" s="1978">
        <f t="shared" si="6"/>
        <v>169.28</v>
      </c>
    </row>
    <row r="92" spans="1:5">
      <c r="A92" s="2005" t="s">
        <v>2652</v>
      </c>
      <c r="B92" s="1983">
        <v>14</v>
      </c>
      <c r="C92" s="1997" t="s">
        <v>3</v>
      </c>
      <c r="D92" s="1987">
        <v>298.12</v>
      </c>
      <c r="E92" s="1978">
        <f t="shared" si="6"/>
        <v>4173.68</v>
      </c>
    </row>
    <row r="93" spans="1:5">
      <c r="A93" s="2005" t="s">
        <v>2658</v>
      </c>
      <c r="B93" s="2006">
        <v>8</v>
      </c>
      <c r="C93" s="1997" t="s">
        <v>3</v>
      </c>
      <c r="D93" s="1984">
        <v>108.34</v>
      </c>
      <c r="E93" s="1978">
        <f t="shared" si="6"/>
        <v>866.72</v>
      </c>
    </row>
    <row r="94" spans="1:5">
      <c r="A94" s="2005" t="s">
        <v>2659</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4816" t="s">
        <v>2491</v>
      </c>
      <c r="D96" s="4816"/>
      <c r="E96" s="3178">
        <f>SUM(E83:E95)</f>
        <v>34491.199999999997</v>
      </c>
    </row>
    <row r="97" spans="1:5">
      <c r="A97" s="1968"/>
      <c r="B97" s="1969"/>
      <c r="C97" s="1969"/>
      <c r="D97" s="1969"/>
      <c r="E97" s="1969"/>
    </row>
    <row r="98" spans="1:5">
      <c r="A98" s="2019" t="s">
        <v>2660</v>
      </c>
      <c r="B98" s="1969"/>
      <c r="C98" s="1969"/>
      <c r="D98" s="1969"/>
      <c r="E98" s="1969"/>
    </row>
    <row r="99" spans="1:5">
      <c r="A99" s="1992" t="s">
        <v>2646</v>
      </c>
      <c r="B99" s="1993">
        <v>2</v>
      </c>
      <c r="C99" s="1994" t="s">
        <v>3</v>
      </c>
      <c r="D99" s="1995">
        <v>2875.45</v>
      </c>
      <c r="E99" s="1996">
        <f>ROUND(B99*D99,2)</f>
        <v>5750.9</v>
      </c>
    </row>
    <row r="100" spans="1:5">
      <c r="A100" s="1980" t="s">
        <v>2647</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2655</v>
      </c>
      <c r="B102" s="1975">
        <v>4</v>
      </c>
      <c r="C102" s="1997" t="s">
        <v>3</v>
      </c>
      <c r="D102" s="1984">
        <v>258.37</v>
      </c>
      <c r="E102" s="1998">
        <f>ROUND(B102*D102,2)</f>
        <v>1033.48</v>
      </c>
    </row>
    <row r="103" spans="1:5">
      <c r="A103" s="1980" t="s">
        <v>2648</v>
      </c>
      <c r="B103" s="1975">
        <v>4</v>
      </c>
      <c r="C103" s="1997" t="s">
        <v>3</v>
      </c>
      <c r="D103" s="1984">
        <v>48.2</v>
      </c>
      <c r="E103" s="1998">
        <f t="shared" ref="E103:E108" si="7">ROUND(B103*D103,2)</f>
        <v>192.8</v>
      </c>
    </row>
    <row r="104" spans="1:5">
      <c r="A104" s="1980" t="s">
        <v>2661</v>
      </c>
      <c r="B104" s="1975">
        <v>7</v>
      </c>
      <c r="C104" s="1997" t="s">
        <v>3</v>
      </c>
      <c r="D104" s="1987">
        <v>594.79999999999995</v>
      </c>
      <c r="E104" s="1998">
        <f t="shared" si="7"/>
        <v>4163.6000000000004</v>
      </c>
    </row>
    <row r="105" spans="1:5">
      <c r="A105" s="1980" t="s">
        <v>2662</v>
      </c>
      <c r="B105" s="1975">
        <v>4</v>
      </c>
      <c r="C105" s="1997" t="s">
        <v>3</v>
      </c>
      <c r="D105" s="1987">
        <v>690.57</v>
      </c>
      <c r="E105" s="1998">
        <f t="shared" si="7"/>
        <v>2762.28</v>
      </c>
    </row>
    <row r="106" spans="1:5">
      <c r="A106" s="1982" t="s">
        <v>2663</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2656</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4816" t="s">
        <v>2653</v>
      </c>
      <c r="D110" s="4816"/>
      <c r="E110" s="3178">
        <f>SUM(E99:E109)</f>
        <v>17773.25</v>
      </c>
    </row>
    <row r="111" spans="1:5">
      <c r="A111" s="1968"/>
      <c r="B111" s="1969"/>
      <c r="C111" s="1969"/>
      <c r="D111" s="1969"/>
      <c r="E111" s="1969"/>
    </row>
    <row r="112" spans="1:5">
      <c r="A112" s="2019" t="s">
        <v>2664</v>
      </c>
      <c r="B112" s="1969"/>
      <c r="C112" s="1969"/>
      <c r="D112" s="1969"/>
      <c r="E112" s="1969"/>
    </row>
    <row r="113" spans="1:5">
      <c r="A113" s="1992" t="s">
        <v>2646</v>
      </c>
      <c r="B113" s="1993">
        <v>2</v>
      </c>
      <c r="C113" s="1994" t="s">
        <v>3</v>
      </c>
      <c r="D113" s="1995">
        <v>2875.45</v>
      </c>
      <c r="E113" s="1996">
        <f>ROUND(B113*D113,2)</f>
        <v>5750.9</v>
      </c>
    </row>
    <row r="114" spans="1:5">
      <c r="A114" s="1980" t="s">
        <v>2647</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2655</v>
      </c>
      <c r="B116" s="1975">
        <v>4</v>
      </c>
      <c r="C116" s="1997" t="s">
        <v>3</v>
      </c>
      <c r="D116" s="1984">
        <v>258.37</v>
      </c>
      <c r="E116" s="1998">
        <f>ROUND(B116*D116,2)</f>
        <v>1033.48</v>
      </c>
    </row>
    <row r="117" spans="1:5">
      <c r="A117" s="1980" t="s">
        <v>2648</v>
      </c>
      <c r="B117" s="1975">
        <v>4</v>
      </c>
      <c r="C117" s="1997" t="s">
        <v>3</v>
      </c>
      <c r="D117" s="1984">
        <v>48.2</v>
      </c>
      <c r="E117" s="1998">
        <f t="shared" ref="E117:E125" si="8">ROUND(B117*D117,2)</f>
        <v>192.8</v>
      </c>
    </row>
    <row r="118" spans="1:5">
      <c r="A118" s="1980" t="s">
        <v>2649</v>
      </c>
      <c r="B118" s="1975">
        <v>3</v>
      </c>
      <c r="C118" s="1997" t="s">
        <v>3</v>
      </c>
      <c r="D118" s="1984">
        <v>684.22</v>
      </c>
      <c r="E118" s="1998">
        <f t="shared" si="8"/>
        <v>2052.66</v>
      </c>
    </row>
    <row r="119" spans="1:5">
      <c r="A119" s="1980" t="s">
        <v>2650</v>
      </c>
      <c r="B119" s="1975">
        <v>2</v>
      </c>
      <c r="C119" s="1997" t="s">
        <v>3</v>
      </c>
      <c r="D119" s="1987">
        <v>368.97</v>
      </c>
      <c r="E119" s="1998">
        <f t="shared" si="8"/>
        <v>737.94</v>
      </c>
    </row>
    <row r="120" spans="1:5">
      <c r="A120" s="1980" t="s">
        <v>3529</v>
      </c>
      <c r="B120" s="1975">
        <v>1</v>
      </c>
      <c r="C120" s="1997" t="s">
        <v>3</v>
      </c>
      <c r="D120" s="1984">
        <v>582.36</v>
      </c>
      <c r="E120" s="1998">
        <f t="shared" si="8"/>
        <v>582.36</v>
      </c>
    </row>
    <row r="121" spans="1:5">
      <c r="A121" s="1980" t="s">
        <v>2661</v>
      </c>
      <c r="B121" s="1983">
        <v>14</v>
      </c>
      <c r="C121" s="1997" t="s">
        <v>3</v>
      </c>
      <c r="D121" s="1987">
        <v>594.79999999999995</v>
      </c>
      <c r="E121" s="1998">
        <f t="shared" si="8"/>
        <v>8327.2000000000007</v>
      </c>
    </row>
    <row r="122" spans="1:5">
      <c r="A122" s="1982" t="s">
        <v>2663</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2656</v>
      </c>
      <c r="B124" s="1975">
        <v>8</v>
      </c>
      <c r="C124" s="1997" t="s">
        <v>3</v>
      </c>
      <c r="D124" s="1987">
        <v>10.58</v>
      </c>
      <c r="E124" s="1998">
        <f t="shared" si="8"/>
        <v>84.64</v>
      </c>
    </row>
    <row r="125" spans="1:5">
      <c r="A125" s="1980" t="s">
        <v>2662</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4816" t="s">
        <v>2665</v>
      </c>
      <c r="D127" s="4816"/>
      <c r="E127" s="3178">
        <f>SUM(E113:E126)</f>
        <v>28474.22</v>
      </c>
    </row>
    <row r="128" spans="1:5">
      <c r="A128" s="1968"/>
      <c r="B128" s="1969"/>
      <c r="C128" s="1969"/>
      <c r="D128" s="1969"/>
      <c r="E128" s="1969"/>
    </row>
    <row r="129" spans="1:5">
      <c r="A129" s="2019" t="s">
        <v>2666</v>
      </c>
      <c r="B129" s="1969"/>
      <c r="C129" s="1969"/>
      <c r="D129" s="1969"/>
      <c r="E129" s="1969"/>
    </row>
    <row r="130" spans="1:5">
      <c r="A130" s="1974" t="s">
        <v>2667</v>
      </c>
      <c r="B130" s="1975">
        <v>2</v>
      </c>
      <c r="C130" s="1997" t="s">
        <v>3</v>
      </c>
      <c r="D130" s="1987">
        <v>58.12</v>
      </c>
      <c r="E130" s="1998">
        <f t="shared" ref="E130:E140" si="9">ROUND(B130*D130,2)</f>
        <v>116.24</v>
      </c>
    </row>
    <row r="131" spans="1:5">
      <c r="A131" s="1974" t="s">
        <v>2668</v>
      </c>
      <c r="B131" s="1975">
        <v>1</v>
      </c>
      <c r="C131" s="1997" t="s">
        <v>3</v>
      </c>
      <c r="D131" s="1987">
        <v>182.65</v>
      </c>
      <c r="E131" s="1998">
        <f t="shared" si="9"/>
        <v>182.65</v>
      </c>
    </row>
    <row r="132" spans="1:5">
      <c r="A132" s="1974" t="s">
        <v>2669</v>
      </c>
      <c r="B132" s="1975">
        <v>2</v>
      </c>
      <c r="C132" s="1997" t="s">
        <v>3</v>
      </c>
      <c r="D132" s="1987">
        <v>168.54</v>
      </c>
      <c r="E132" s="1998">
        <f t="shared" si="9"/>
        <v>337.08</v>
      </c>
    </row>
    <row r="133" spans="1:5">
      <c r="A133" s="1974" t="s">
        <v>2670</v>
      </c>
      <c r="B133" s="1975">
        <v>3</v>
      </c>
      <c r="C133" s="1997" t="s">
        <v>3</v>
      </c>
      <c r="D133" s="1987">
        <v>63.58</v>
      </c>
      <c r="E133" s="1998">
        <f t="shared" si="9"/>
        <v>190.74</v>
      </c>
    </row>
    <row r="134" spans="1:5">
      <c r="A134" s="1980" t="s">
        <v>2647</v>
      </c>
      <c r="B134" s="1975">
        <v>2</v>
      </c>
      <c r="C134" s="1997" t="s">
        <v>3</v>
      </c>
      <c r="D134" s="1984">
        <v>284.69</v>
      </c>
      <c r="E134" s="1998">
        <f>ROUND(B134*D134,2)</f>
        <v>569.38</v>
      </c>
    </row>
    <row r="135" spans="1:5">
      <c r="A135" s="1992" t="s">
        <v>2646</v>
      </c>
      <c r="B135" s="1993">
        <v>1</v>
      </c>
      <c r="C135" s="1994" t="s">
        <v>3</v>
      </c>
      <c r="D135" s="1995">
        <v>2875.45</v>
      </c>
      <c r="E135" s="1996">
        <f>ROUND(B135*D135,2)</f>
        <v>2875.45</v>
      </c>
    </row>
    <row r="136" spans="1:5">
      <c r="A136" s="1980" t="s">
        <v>2671</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2672</v>
      </c>
      <c r="B138" s="1983">
        <v>2</v>
      </c>
      <c r="C138" s="1997" t="s">
        <v>3</v>
      </c>
      <c r="D138" s="1987">
        <v>9.42</v>
      </c>
      <c r="E138" s="1998">
        <f t="shared" si="9"/>
        <v>18.84</v>
      </c>
    </row>
    <row r="139" spans="1:5">
      <c r="A139" s="1980" t="s">
        <v>2673</v>
      </c>
      <c r="B139" s="1983">
        <v>4</v>
      </c>
      <c r="C139" s="1997" t="s">
        <v>3</v>
      </c>
      <c r="D139" s="1987">
        <v>10</v>
      </c>
      <c r="E139" s="1998">
        <f t="shared" si="9"/>
        <v>40</v>
      </c>
    </row>
    <row r="140" spans="1:5">
      <c r="A140" s="1980" t="s">
        <v>2674</v>
      </c>
      <c r="B140" s="1983">
        <v>1</v>
      </c>
      <c r="C140" s="1997" t="s">
        <v>3</v>
      </c>
      <c r="D140" s="1987">
        <v>10.28</v>
      </c>
      <c r="E140" s="1998">
        <f t="shared" si="9"/>
        <v>10.28</v>
      </c>
    </row>
    <row r="141" spans="1:5">
      <c r="A141" s="3184" t="s">
        <v>2675</v>
      </c>
      <c r="B141" s="3185">
        <v>3</v>
      </c>
      <c r="C141" s="3186" t="s">
        <v>1691</v>
      </c>
      <c r="D141" s="3187">
        <v>3227.3</v>
      </c>
      <c r="E141" s="3188">
        <f t="shared" ref="E141:E146" si="10">+B141*D141</f>
        <v>9681.9</v>
      </c>
    </row>
    <row r="142" spans="1:5">
      <c r="A142" s="3184" t="s">
        <v>2676</v>
      </c>
      <c r="B142" s="3185">
        <v>3</v>
      </c>
      <c r="C142" s="3186" t="s">
        <v>1691</v>
      </c>
      <c r="D142" s="3187">
        <v>6814.58</v>
      </c>
      <c r="E142" s="3188">
        <f t="shared" si="10"/>
        <v>20443.740000000002</v>
      </c>
    </row>
    <row r="143" spans="1:5">
      <c r="A143" s="3184" t="s">
        <v>2677</v>
      </c>
      <c r="B143" s="3185">
        <v>3</v>
      </c>
      <c r="C143" s="3186" t="s">
        <v>1691</v>
      </c>
      <c r="D143" s="3189">
        <v>1105.6600000000001</v>
      </c>
      <c r="E143" s="3188">
        <f t="shared" si="10"/>
        <v>3316.98</v>
      </c>
    </row>
    <row r="144" spans="1:5">
      <c r="A144" s="3190" t="s">
        <v>2678</v>
      </c>
      <c r="B144" s="3185">
        <v>3</v>
      </c>
      <c r="C144" s="3186" t="s">
        <v>1691</v>
      </c>
      <c r="D144" s="3189">
        <v>58742.76</v>
      </c>
      <c r="E144" s="3188">
        <f t="shared" si="10"/>
        <v>176228.28</v>
      </c>
    </row>
    <row r="145" spans="1:5">
      <c r="A145" s="3184" t="s">
        <v>2679</v>
      </c>
      <c r="B145" s="3185">
        <v>1</v>
      </c>
      <c r="C145" s="3186" t="s">
        <v>1691</v>
      </c>
      <c r="D145" s="3189">
        <v>6071.1</v>
      </c>
      <c r="E145" s="3188">
        <f t="shared" si="10"/>
        <v>6071.1</v>
      </c>
    </row>
    <row r="146" spans="1:5" ht="25.5">
      <c r="A146" s="3191" t="s">
        <v>2680</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2681</v>
      </c>
      <c r="B148" s="3185">
        <v>3</v>
      </c>
      <c r="C148" s="3186" t="s">
        <v>1691</v>
      </c>
      <c r="D148" s="3189">
        <v>700</v>
      </c>
      <c r="E148" s="3188">
        <f>+B148*D148</f>
        <v>2100</v>
      </c>
    </row>
    <row r="149" spans="1:5">
      <c r="A149" s="3192" t="s">
        <v>2682</v>
      </c>
      <c r="B149" s="1983">
        <v>1</v>
      </c>
      <c r="C149" s="1997" t="s">
        <v>3</v>
      </c>
      <c r="D149" s="1987">
        <v>98.25</v>
      </c>
      <c r="E149" s="1985">
        <f>ROUND(B149*D149,2)</f>
        <v>98.25</v>
      </c>
    </row>
    <row r="150" spans="1:5">
      <c r="A150" s="3184" t="s">
        <v>2683</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4816" t="s">
        <v>2653</v>
      </c>
      <c r="D152" s="4816"/>
      <c r="E152" s="3178">
        <f>SUM(E130:E151)</f>
        <v>235731.98</v>
      </c>
    </row>
    <row r="153" spans="1:5">
      <c r="A153" s="1968"/>
      <c r="B153" s="1969"/>
      <c r="C153" s="1969"/>
      <c r="D153" s="1969"/>
      <c r="E153" s="1969"/>
    </row>
    <row r="154" spans="1:5">
      <c r="A154" s="3193" t="s">
        <v>2684</v>
      </c>
      <c r="B154" s="3194"/>
      <c r="C154" s="3194"/>
      <c r="D154" s="3195"/>
      <c r="E154" s="3195"/>
    </row>
    <row r="155" spans="1:5">
      <c r="A155" s="3196" t="s">
        <v>2685</v>
      </c>
      <c r="B155" s="3197">
        <v>1</v>
      </c>
      <c r="C155" s="3198" t="s">
        <v>1691</v>
      </c>
      <c r="D155" s="1995">
        <v>2875.45</v>
      </c>
      <c r="E155" s="3199">
        <f t="shared" ref="E155:E165" si="11">+B155*D155</f>
        <v>2875.45</v>
      </c>
    </row>
    <row r="156" spans="1:5">
      <c r="A156" s="3196" t="s">
        <v>2686</v>
      </c>
      <c r="B156" s="3197">
        <v>1</v>
      </c>
      <c r="C156" s="3198" t="s">
        <v>1691</v>
      </c>
      <c r="D156" s="3187">
        <v>324.60000000000002</v>
      </c>
      <c r="E156" s="3199">
        <f t="shared" si="11"/>
        <v>324.60000000000002</v>
      </c>
    </row>
    <row r="157" spans="1:5" ht="25.5">
      <c r="A157" s="3200" t="s">
        <v>2680</v>
      </c>
      <c r="B157" s="3197">
        <v>2</v>
      </c>
      <c r="C157" s="3198" t="s">
        <v>1691</v>
      </c>
      <c r="D157" s="3187">
        <v>145</v>
      </c>
      <c r="E157" s="3199">
        <f t="shared" si="11"/>
        <v>290</v>
      </c>
    </row>
    <row r="158" spans="1:5">
      <c r="A158" s="3196" t="s">
        <v>2687</v>
      </c>
      <c r="B158" s="3197">
        <v>2</v>
      </c>
      <c r="C158" s="3198" t="s">
        <v>1691</v>
      </c>
      <c r="D158" s="1984">
        <v>168.74</v>
      </c>
      <c r="E158" s="3199">
        <f t="shared" si="11"/>
        <v>337.48</v>
      </c>
    </row>
    <row r="159" spans="1:5">
      <c r="A159" s="3196" t="s">
        <v>2681</v>
      </c>
      <c r="B159" s="3197">
        <v>1</v>
      </c>
      <c r="C159" s="3198" t="s">
        <v>1691</v>
      </c>
      <c r="D159" s="3187">
        <v>700</v>
      </c>
      <c r="E159" s="3199">
        <f t="shared" si="11"/>
        <v>700</v>
      </c>
    </row>
    <row r="160" spans="1:5">
      <c r="A160" s="3196" t="s">
        <v>2688</v>
      </c>
      <c r="B160" s="3197">
        <v>1</v>
      </c>
      <c r="C160" s="3198" t="s">
        <v>1691</v>
      </c>
      <c r="D160" s="3187">
        <v>160.41999999999999</v>
      </c>
      <c r="E160" s="3199">
        <f t="shared" si="11"/>
        <v>160.41999999999999</v>
      </c>
    </row>
    <row r="161" spans="1:5">
      <c r="A161" s="3196" t="s">
        <v>2689</v>
      </c>
      <c r="B161" s="3197">
        <v>4</v>
      </c>
      <c r="C161" s="3198" t="s">
        <v>1691</v>
      </c>
      <c r="D161" s="3187">
        <v>140</v>
      </c>
      <c r="E161" s="3199">
        <f t="shared" si="11"/>
        <v>560</v>
      </c>
    </row>
    <row r="162" spans="1:5">
      <c r="A162" s="3201" t="s">
        <v>2690</v>
      </c>
      <c r="B162" s="3197">
        <v>1</v>
      </c>
      <c r="C162" s="3198" t="s">
        <v>1691</v>
      </c>
      <c r="D162" s="3187">
        <v>42444.6</v>
      </c>
      <c r="E162" s="3199">
        <f>+B162*D162</f>
        <v>42444.6</v>
      </c>
    </row>
    <row r="163" spans="1:5">
      <c r="A163" s="3196" t="s">
        <v>2691</v>
      </c>
      <c r="B163" s="3197">
        <v>1</v>
      </c>
      <c r="C163" s="3198" t="s">
        <v>1691</v>
      </c>
      <c r="D163" s="3187">
        <v>6814.58</v>
      </c>
      <c r="E163" s="3199">
        <f>+B163*D163</f>
        <v>6814.58</v>
      </c>
    </row>
    <row r="164" spans="1:5">
      <c r="A164" s="3196" t="s">
        <v>2675</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4816" t="s">
        <v>2491</v>
      </c>
      <c r="D166" s="4816"/>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4816" t="s">
        <v>2502</v>
      </c>
      <c r="D180" s="4816"/>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4816" t="s">
        <v>2491</v>
      </c>
      <c r="D190" s="4816"/>
      <c r="E190" s="3178">
        <f>SUM(E183:E189)</f>
        <v>4462.93</v>
      </c>
    </row>
    <row r="191" spans="1:5">
      <c r="A191" s="1999"/>
      <c r="B191" s="1999"/>
      <c r="C191" s="1999"/>
      <c r="D191" s="1999"/>
      <c r="E191" s="1999"/>
    </row>
    <row r="192" spans="1:5">
      <c r="A192" s="2019" t="s">
        <v>2692</v>
      </c>
      <c r="B192" s="2010"/>
      <c r="C192" s="2010"/>
      <c r="D192" s="2010"/>
      <c r="E192" s="2010"/>
    </row>
    <row r="193" spans="1:5">
      <c r="A193" s="1992" t="s">
        <v>2646</v>
      </c>
      <c r="B193" s="1993">
        <v>1</v>
      </c>
      <c r="C193" s="1994" t="s">
        <v>3</v>
      </c>
      <c r="D193" s="1995">
        <v>2875.45</v>
      </c>
      <c r="E193" s="1996">
        <f t="shared" ref="E193:E202" si="14">ROUND(B193*D193,2)</f>
        <v>2875.45</v>
      </c>
    </row>
    <row r="194" spans="1:5">
      <c r="A194" s="1980" t="s">
        <v>2647</v>
      </c>
      <c r="B194" s="1975">
        <v>2</v>
      </c>
      <c r="C194" s="1997" t="s">
        <v>3</v>
      </c>
      <c r="D194" s="1984">
        <v>284.69</v>
      </c>
      <c r="E194" s="1998">
        <f t="shared" si="14"/>
        <v>569.38</v>
      </c>
    </row>
    <row r="195" spans="1:5">
      <c r="A195" s="1974" t="s">
        <v>2667</v>
      </c>
      <c r="B195" s="1975">
        <v>2</v>
      </c>
      <c r="C195" s="1997" t="s">
        <v>3</v>
      </c>
      <c r="D195" s="1987">
        <v>58.12</v>
      </c>
      <c r="E195" s="1998">
        <f t="shared" si="14"/>
        <v>116.24</v>
      </c>
    </row>
    <row r="196" spans="1:5">
      <c r="A196" s="1974" t="s">
        <v>2693</v>
      </c>
      <c r="B196" s="1975">
        <v>1</v>
      </c>
      <c r="C196" s="1997" t="s">
        <v>3</v>
      </c>
      <c r="D196" s="1987">
        <v>182.65</v>
      </c>
      <c r="E196" s="1998">
        <f t="shared" si="14"/>
        <v>182.65</v>
      </c>
    </row>
    <row r="197" spans="1:5">
      <c r="A197" s="1974" t="s">
        <v>2694</v>
      </c>
      <c r="B197" s="1975">
        <v>1</v>
      </c>
      <c r="C197" s="1997" t="s">
        <v>3</v>
      </c>
      <c r="D197" s="1987">
        <v>168.54</v>
      </c>
      <c r="E197" s="1998">
        <f t="shared" si="14"/>
        <v>168.54</v>
      </c>
    </row>
    <row r="198" spans="1:5">
      <c r="A198" s="1980" t="s">
        <v>2671</v>
      </c>
      <c r="B198" s="1983">
        <v>1</v>
      </c>
      <c r="C198" s="1997" t="s">
        <v>3</v>
      </c>
      <c r="D198" s="1987">
        <v>49.66</v>
      </c>
      <c r="E198" s="1998">
        <f t="shared" si="14"/>
        <v>49.66</v>
      </c>
    </row>
    <row r="199" spans="1:5">
      <c r="A199" s="1980" t="s">
        <v>2695</v>
      </c>
      <c r="B199" s="1983">
        <v>1</v>
      </c>
      <c r="C199" s="1997" t="s">
        <v>3</v>
      </c>
      <c r="D199" s="1984">
        <v>69.3</v>
      </c>
      <c r="E199" s="1998">
        <f t="shared" si="14"/>
        <v>69.3</v>
      </c>
    </row>
    <row r="200" spans="1:5">
      <c r="A200" s="1980" t="s">
        <v>2672</v>
      </c>
      <c r="B200" s="1983">
        <v>2</v>
      </c>
      <c r="C200" s="1997" t="s">
        <v>3</v>
      </c>
      <c r="D200" s="1987">
        <v>9.42</v>
      </c>
      <c r="E200" s="1998">
        <f t="shared" si="14"/>
        <v>18.84</v>
      </c>
    </row>
    <row r="201" spans="1:5">
      <c r="A201" s="1980" t="s">
        <v>2673</v>
      </c>
      <c r="B201" s="1983">
        <v>1</v>
      </c>
      <c r="C201" s="1997" t="s">
        <v>3</v>
      </c>
      <c r="D201" s="1987">
        <v>10</v>
      </c>
      <c r="E201" s="1998">
        <f t="shared" si="14"/>
        <v>10</v>
      </c>
    </row>
    <row r="202" spans="1:5">
      <c r="A202" s="1980" t="s">
        <v>2674</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4817" t="s">
        <v>2491</v>
      </c>
      <c r="D204" s="4817"/>
      <c r="E204" s="3178">
        <f>SUM(E193:E203)</f>
        <v>4273.8599999999997</v>
      </c>
    </row>
    <row r="205" spans="1:5">
      <c r="A205" s="1999"/>
      <c r="B205" s="1999"/>
      <c r="C205" s="1999"/>
      <c r="D205" s="1999"/>
      <c r="E205" s="1999"/>
    </row>
    <row r="206" spans="1:5">
      <c r="A206" s="2019" t="s">
        <v>2696</v>
      </c>
      <c r="B206" s="1969"/>
      <c r="C206" s="1969"/>
      <c r="D206" s="1969"/>
      <c r="E206" s="1969"/>
    </row>
    <row r="207" spans="1:5">
      <c r="A207" s="1992" t="s">
        <v>2646</v>
      </c>
      <c r="B207" s="1993">
        <v>1</v>
      </c>
      <c r="C207" s="1994" t="s">
        <v>3</v>
      </c>
      <c r="D207" s="1995">
        <v>2875.45</v>
      </c>
      <c r="E207" s="1996">
        <f t="shared" ref="E207:E218" si="15">ROUND(B207*D207,2)</f>
        <v>2875.45</v>
      </c>
    </row>
    <row r="208" spans="1:5">
      <c r="A208" s="1980" t="s">
        <v>2647</v>
      </c>
      <c r="B208" s="1975">
        <v>2</v>
      </c>
      <c r="C208" s="1997" t="s">
        <v>3</v>
      </c>
      <c r="D208" s="1984">
        <v>284.69</v>
      </c>
      <c r="E208" s="1998">
        <f t="shared" si="15"/>
        <v>569.38</v>
      </c>
    </row>
    <row r="209" spans="1:5">
      <c r="A209" s="1992" t="s">
        <v>2697</v>
      </c>
      <c r="B209" s="1993">
        <v>3</v>
      </c>
      <c r="C209" s="1994" t="s">
        <v>3</v>
      </c>
      <c r="D209" s="3189">
        <v>6814.58</v>
      </c>
      <c r="E209" s="1996">
        <f t="shared" si="15"/>
        <v>20443.740000000002</v>
      </c>
    </row>
    <row r="210" spans="1:5">
      <c r="A210" s="1974" t="s">
        <v>2667</v>
      </c>
      <c r="B210" s="1975">
        <v>2</v>
      </c>
      <c r="C210" s="1997" t="s">
        <v>3</v>
      </c>
      <c r="D210" s="1987">
        <v>58.12</v>
      </c>
      <c r="E210" s="1998">
        <f t="shared" si="15"/>
        <v>116.24</v>
      </c>
    </row>
    <row r="211" spans="1:5">
      <c r="A211" s="1974" t="s">
        <v>2668</v>
      </c>
      <c r="B211" s="1975">
        <v>1</v>
      </c>
      <c r="C211" s="1997" t="s">
        <v>3</v>
      </c>
      <c r="D211" s="1987">
        <v>182.65</v>
      </c>
      <c r="E211" s="1998">
        <f t="shared" si="15"/>
        <v>182.65</v>
      </c>
    </row>
    <row r="212" spans="1:5">
      <c r="A212" s="1974" t="s">
        <v>2669</v>
      </c>
      <c r="B212" s="1975">
        <v>2</v>
      </c>
      <c r="C212" s="1997" t="s">
        <v>3</v>
      </c>
      <c r="D212" s="1987">
        <v>168.54</v>
      </c>
      <c r="E212" s="1998">
        <f t="shared" si="15"/>
        <v>337.08</v>
      </c>
    </row>
    <row r="213" spans="1:5">
      <c r="A213" s="1974" t="s">
        <v>2670</v>
      </c>
      <c r="B213" s="1975">
        <v>1</v>
      </c>
      <c r="C213" s="1997" t="s">
        <v>3</v>
      </c>
      <c r="D213" s="1987">
        <v>63.58</v>
      </c>
      <c r="E213" s="1998">
        <f t="shared" si="15"/>
        <v>63.58</v>
      </c>
    </row>
    <row r="214" spans="1:5">
      <c r="A214" s="1980" t="s">
        <v>2671</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2672</v>
      </c>
      <c r="B216" s="1983">
        <v>2</v>
      </c>
      <c r="C216" s="1997" t="s">
        <v>3</v>
      </c>
      <c r="D216" s="1987">
        <v>9.42</v>
      </c>
      <c r="E216" s="1998">
        <f t="shared" si="15"/>
        <v>18.84</v>
      </c>
    </row>
    <row r="217" spans="1:5">
      <c r="A217" s="1980" t="s">
        <v>2673</v>
      </c>
      <c r="B217" s="1983">
        <v>4</v>
      </c>
      <c r="C217" s="1997" t="s">
        <v>3</v>
      </c>
      <c r="D217" s="1987">
        <v>10</v>
      </c>
      <c r="E217" s="1998">
        <f t="shared" si="15"/>
        <v>40</v>
      </c>
    </row>
    <row r="218" spans="1:5">
      <c r="A218" s="1980" t="s">
        <v>2674</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2682</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4816" t="s">
        <v>2653</v>
      </c>
      <c r="D222" s="4816"/>
      <c r="E222" s="3178">
        <f>SUM(E207:E221)</f>
        <v>27337.56</v>
      </c>
    </row>
    <row r="223" spans="1:5">
      <c r="A223" s="1999"/>
      <c r="B223" s="1999"/>
      <c r="C223" s="1999"/>
      <c r="D223" s="1999"/>
      <c r="E223" s="1999"/>
    </row>
    <row r="224" spans="1:5">
      <c r="A224" s="2019" t="s">
        <v>2698</v>
      </c>
      <c r="B224" s="1969"/>
      <c r="C224" s="1969"/>
      <c r="D224" s="1969"/>
      <c r="E224" s="1969"/>
    </row>
    <row r="225" spans="1:5">
      <c r="A225" s="1974" t="s">
        <v>2668</v>
      </c>
      <c r="B225" s="1975">
        <v>4</v>
      </c>
      <c r="C225" s="1997" t="s">
        <v>3</v>
      </c>
      <c r="D225" s="1987">
        <v>182.65</v>
      </c>
      <c r="E225" s="1998">
        <f>ROUND(B225*D225,2)</f>
        <v>730.6</v>
      </c>
    </row>
    <row r="226" spans="1:5">
      <c r="A226" s="1980" t="s">
        <v>2647</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2673</v>
      </c>
      <c r="B228" s="1983">
        <v>4</v>
      </c>
      <c r="C228" s="1997" t="s">
        <v>3</v>
      </c>
      <c r="D228" s="1987">
        <v>10</v>
      </c>
      <c r="E228" s="1998">
        <f>ROUND(B228*D228,2)</f>
        <v>40</v>
      </c>
    </row>
    <row r="229" spans="1:5" ht="25.5">
      <c r="A229" s="3191" t="s">
        <v>2699</v>
      </c>
      <c r="B229" s="3185">
        <v>3</v>
      </c>
      <c r="C229" s="1997" t="s">
        <v>3</v>
      </c>
      <c r="D229" s="3206">
        <v>12284.6</v>
      </c>
      <c r="E229" s="3188">
        <f>+B229*D229</f>
        <v>36853.800000000003</v>
      </c>
    </row>
    <row r="230" spans="1:5" ht="25.5">
      <c r="A230" s="3191" t="s">
        <v>2700</v>
      </c>
      <c r="B230" s="3185">
        <v>3</v>
      </c>
      <c r="C230" s="1997" t="s">
        <v>3</v>
      </c>
      <c r="D230" s="3206">
        <v>10692.94</v>
      </c>
      <c r="E230" s="3188">
        <f>+B230*D230</f>
        <v>32078.82</v>
      </c>
    </row>
    <row r="231" spans="1:5">
      <c r="A231" s="3184" t="s">
        <v>2701</v>
      </c>
      <c r="B231" s="3185">
        <v>1</v>
      </c>
      <c r="C231" s="1997" t="s">
        <v>3</v>
      </c>
      <c r="D231" s="3206">
        <v>5886.68</v>
      </c>
      <c r="E231" s="3188">
        <f>+B231*D231</f>
        <v>5886.68</v>
      </c>
    </row>
    <row r="232" spans="1:5">
      <c r="A232" s="3192" t="s">
        <v>2702</v>
      </c>
      <c r="B232" s="1983">
        <v>3</v>
      </c>
      <c r="C232" s="1997" t="s">
        <v>3</v>
      </c>
      <c r="D232" s="1987">
        <v>66.5</v>
      </c>
      <c r="E232" s="1985">
        <f>ROUND(B232*D232,2)</f>
        <v>199.5</v>
      </c>
    </row>
    <row r="233" spans="1:5">
      <c r="A233" s="3184" t="s">
        <v>2683</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4816" t="s">
        <v>2653</v>
      </c>
      <c r="D235" s="4816"/>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4818" t="s">
        <v>2512</v>
      </c>
      <c r="D240" s="4819"/>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4818" t="s">
        <v>2512</v>
      </c>
      <c r="D245" s="4819"/>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4816" t="s">
        <v>2491</v>
      </c>
      <c r="D255" s="4816"/>
      <c r="E255" s="3178">
        <f>SUM(E248:E254)</f>
        <v>6828.82</v>
      </c>
    </row>
    <row r="257" spans="1:5">
      <c r="A257" s="3209" t="s">
        <v>2703</v>
      </c>
      <c r="B257" s="1969"/>
      <c r="C257" s="1969"/>
      <c r="D257" s="1969"/>
      <c r="E257" s="1969"/>
    </row>
    <row r="258" spans="1:5">
      <c r="A258" s="2007" t="s">
        <v>2704</v>
      </c>
      <c r="B258" s="2001">
        <v>1</v>
      </c>
      <c r="C258" s="2002" t="s">
        <v>3</v>
      </c>
      <c r="D258" s="2003">
        <v>170.32</v>
      </c>
      <c r="E258" s="2004">
        <f>ROUND(B258*D258,2)</f>
        <v>170.32</v>
      </c>
    </row>
    <row r="259" spans="1:5">
      <c r="A259" s="2005" t="s">
        <v>2705</v>
      </c>
      <c r="B259" s="2006">
        <v>1</v>
      </c>
      <c r="C259" s="1976" t="s">
        <v>3</v>
      </c>
      <c r="D259" s="1981">
        <v>689.04</v>
      </c>
      <c r="E259" s="1978">
        <f>ROUND(B259*D259,2)</f>
        <v>689.04</v>
      </c>
    </row>
    <row r="260" spans="1:5">
      <c r="A260" s="3210" t="s">
        <v>2706</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4816" t="s">
        <v>2491</v>
      </c>
      <c r="D264" s="4816"/>
      <c r="E264" s="3178">
        <f>SUM(E258:E263)</f>
        <v>1301.24</v>
      </c>
    </row>
    <row r="266" spans="1:5">
      <c r="A266" s="3209" t="s">
        <v>2707</v>
      </c>
      <c r="B266" s="1969"/>
      <c r="C266" s="1969"/>
      <c r="D266" s="1969"/>
      <c r="E266" s="1969"/>
    </row>
    <row r="267" spans="1:5">
      <c r="A267" s="2007" t="s">
        <v>2708</v>
      </c>
      <c r="B267" s="2001">
        <v>1</v>
      </c>
      <c r="C267" s="2002" t="s">
        <v>3</v>
      </c>
      <c r="D267" s="2003">
        <v>199.52</v>
      </c>
      <c r="E267" s="2004">
        <f t="shared" ref="E267:E272" si="17">ROUND(B267*D267,2)</f>
        <v>199.52</v>
      </c>
    </row>
    <row r="268" spans="1:5">
      <c r="A268" s="1980" t="s">
        <v>2709</v>
      </c>
      <c r="B268" s="2006">
        <v>1</v>
      </c>
      <c r="C268" s="1976" t="s">
        <v>3</v>
      </c>
      <c r="D268" s="1981">
        <v>145</v>
      </c>
      <c r="E268" s="1978">
        <f>ROUND(B268*D268,2)</f>
        <v>145</v>
      </c>
    </row>
    <row r="269" spans="1:5">
      <c r="A269" s="2005" t="s">
        <v>2705</v>
      </c>
      <c r="B269" s="2006">
        <v>2</v>
      </c>
      <c r="C269" s="1976" t="s">
        <v>3</v>
      </c>
      <c r="D269" s="1981">
        <v>584.36</v>
      </c>
      <c r="E269" s="1978">
        <f t="shared" si="17"/>
        <v>1168.72</v>
      </c>
    </row>
    <row r="270" spans="1:5">
      <c r="A270" s="3210" t="s">
        <v>2706</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4816" t="s">
        <v>2491</v>
      </c>
      <c r="D274" s="4816"/>
      <c r="E274" s="3178">
        <f>SUM(E267:E273)</f>
        <v>2219.3000000000002</v>
      </c>
    </row>
    <row r="276" spans="1:5">
      <c r="A276" s="3209" t="s">
        <v>2710</v>
      </c>
      <c r="B276" s="1969"/>
      <c r="C276" s="1969"/>
      <c r="D276" s="1969"/>
      <c r="E276" s="1969"/>
    </row>
    <row r="277" spans="1:5">
      <c r="A277" s="1974" t="s">
        <v>2711</v>
      </c>
      <c r="B277" s="1993">
        <v>1</v>
      </c>
      <c r="C277" s="1994" t="s">
        <v>3</v>
      </c>
      <c r="D277" s="1995">
        <v>170.32</v>
      </c>
      <c r="E277" s="1996">
        <f>ROUND(B277*D277,2)</f>
        <v>170.32</v>
      </c>
    </row>
    <row r="278" spans="1:5">
      <c r="A278" s="1980" t="s">
        <v>2712</v>
      </c>
      <c r="B278" s="1975">
        <v>1</v>
      </c>
      <c r="C278" s="1997" t="s">
        <v>3</v>
      </c>
      <c r="D278" s="1987">
        <v>250.32</v>
      </c>
      <c r="E278" s="1998">
        <f>ROUND(B278*D278,2)</f>
        <v>250.32</v>
      </c>
    </row>
    <row r="279" spans="1:5">
      <c r="A279" s="1980" t="s">
        <v>2640</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4816" t="s">
        <v>2491</v>
      </c>
      <c r="D283" s="4816"/>
      <c r="E283" s="3178">
        <f>SUM(E277:E282)</f>
        <v>1009.49</v>
      </c>
    </row>
    <row r="285" spans="1:5">
      <c r="A285" s="3209" t="s">
        <v>2713</v>
      </c>
      <c r="B285" s="1969"/>
      <c r="C285" s="1969"/>
      <c r="D285" s="1969"/>
      <c r="E285" s="1969"/>
    </row>
    <row r="286" spans="1:5">
      <c r="A286" s="1980" t="s">
        <v>2640</v>
      </c>
      <c r="B286" s="1975">
        <v>1</v>
      </c>
      <c r="C286" s="1997" t="s">
        <v>3</v>
      </c>
      <c r="D286" s="1984">
        <v>464.5</v>
      </c>
      <c r="E286" s="1998">
        <f>ROUND(B286*D286,2)</f>
        <v>464.5</v>
      </c>
    </row>
    <row r="287" spans="1:5">
      <c r="A287" s="1974" t="s">
        <v>2714</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4816" t="s">
        <v>2491</v>
      </c>
      <c r="D290" s="4816"/>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255:D255"/>
    <mergeCell ref="C264:D264"/>
    <mergeCell ref="C274:D274"/>
    <mergeCell ref="C283:D283"/>
    <mergeCell ref="C290:D290"/>
    <mergeCell ref="C245:D245"/>
    <mergeCell ref="C96:D96"/>
    <mergeCell ref="C110:D110"/>
    <mergeCell ref="C127:D127"/>
    <mergeCell ref="C152:D152"/>
    <mergeCell ref="C166:D166"/>
    <mergeCell ref="C180:D180"/>
    <mergeCell ref="C190:D190"/>
    <mergeCell ref="C204:D204"/>
    <mergeCell ref="C222:D222"/>
    <mergeCell ref="C235:D235"/>
    <mergeCell ref="C240:D240"/>
    <mergeCell ref="C80:D80"/>
    <mergeCell ref="C13:D13"/>
    <mergeCell ref="C26:D26"/>
    <mergeCell ref="C38:D38"/>
    <mergeCell ref="C50:D50"/>
    <mergeCell ref="C64:D64"/>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4821"/>
      <c r="B1" s="4821"/>
      <c r="C1" s="4821"/>
      <c r="D1" s="4821"/>
      <c r="E1" s="4821"/>
      <c r="F1" s="4821"/>
      <c r="G1" s="2244"/>
      <c r="H1" s="2244"/>
      <c r="I1" s="2357"/>
      <c r="IS1" s="2094"/>
      <c r="IT1" s="2094"/>
      <c r="IU1" s="2094"/>
    </row>
    <row r="2" spans="1:255" s="2352" customFormat="1" ht="15.75" customHeight="1">
      <c r="A2" s="4822"/>
      <c r="B2" s="4822"/>
      <c r="C2" s="4822"/>
      <c r="D2" s="4822"/>
      <c r="E2" s="4822"/>
      <c r="F2" s="4822"/>
      <c r="G2" s="2244"/>
      <c r="H2" s="2244"/>
      <c r="I2" s="2357"/>
      <c r="IS2" s="2358"/>
      <c r="IT2" s="2359"/>
      <c r="IU2" s="2359"/>
    </row>
    <row r="3" spans="1:255" s="2352" customFormat="1" ht="12.75" customHeight="1">
      <c r="A3" s="4823"/>
      <c r="B3" s="4823"/>
      <c r="C3" s="4823"/>
      <c r="D3" s="4823"/>
      <c r="E3" s="4823"/>
      <c r="F3" s="4823"/>
      <c r="G3" s="2244"/>
      <c r="H3" s="2244"/>
      <c r="I3" s="2357"/>
      <c r="IS3" s="2358"/>
      <c r="IT3" s="2358"/>
      <c r="IU3" s="2359"/>
    </row>
    <row r="4" spans="1:255" s="2352" customFormat="1" ht="12.75" customHeight="1">
      <c r="A4" s="4823"/>
      <c r="B4" s="4823"/>
      <c r="C4" s="4823"/>
      <c r="D4" s="4823"/>
      <c r="E4" s="4823"/>
      <c r="F4" s="4823"/>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4824"/>
      <c r="C7" s="4824"/>
      <c r="D7" s="4824"/>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4820"/>
      <c r="C9" s="4820"/>
      <c r="D9" s="4820"/>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4827"/>
      <c r="C12" s="4827"/>
      <c r="D12" s="4827"/>
      <c r="E12" s="4827"/>
      <c r="F12" s="4827"/>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4822"/>
      <c r="C56" s="4822"/>
      <c r="D56" s="4822"/>
      <c r="E56" s="4822"/>
      <c r="F56" s="4822"/>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4822"/>
      <c r="C94" s="4822"/>
      <c r="D94" s="4822"/>
      <c r="E94" s="4822"/>
      <c r="F94" s="4822"/>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4822"/>
      <c r="C146" s="4822"/>
      <c r="D146" s="4822"/>
      <c r="E146" s="4822"/>
      <c r="F146" s="4822"/>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4828"/>
      <c r="E213" s="4828"/>
      <c r="F213" s="2531"/>
      <c r="G213" s="2225"/>
      <c r="H213" s="2244"/>
      <c r="I213" s="2357"/>
    </row>
    <row r="214" spans="1:9" s="2352" customFormat="1" ht="12.95" customHeight="1" thickBot="1">
      <c r="A214" s="2099"/>
      <c r="B214" s="2238"/>
      <c r="C214" s="2238"/>
      <c r="D214" s="4829"/>
      <c r="E214" s="4829"/>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4822"/>
      <c r="C268" s="4822"/>
      <c r="D268" s="4822"/>
      <c r="E268" s="4822"/>
      <c r="F268" s="4822"/>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4825"/>
      <c r="C368" s="4825"/>
      <c r="D368" s="4825"/>
      <c r="E368" s="4825"/>
      <c r="F368" s="2551"/>
      <c r="G368" s="2350"/>
      <c r="H368" s="2350"/>
      <c r="I368" s="2350"/>
      <c r="J368" s="2353"/>
      <c r="K368" s="2177"/>
      <c r="L368" s="2070"/>
      <c r="M368" s="2070"/>
      <c r="N368" s="2070"/>
      <c r="O368" s="2075"/>
      <c r="P368" s="2351"/>
    </row>
    <row r="369" spans="1:16" s="2352" customFormat="1" ht="12.95" customHeight="1" thickTop="1" thickBot="1">
      <c r="A369" s="2326"/>
      <c r="B369" s="4826"/>
      <c r="C369" s="4826"/>
      <c r="D369" s="4826"/>
      <c r="E369" s="4826"/>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4822"/>
      <c r="C405" s="4822"/>
      <c r="D405" s="4822"/>
      <c r="E405" s="4822"/>
      <c r="F405" s="4822"/>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4842"/>
      <c r="C617" s="4843"/>
      <c r="D617" s="4843"/>
      <c r="E617" s="4843"/>
      <c r="F617" s="4843"/>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4839"/>
      <c r="D661" s="4840"/>
      <c r="E661" s="4841"/>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4839"/>
      <c r="D679" s="4840"/>
      <c r="E679" s="4841"/>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4822"/>
      <c r="C780" s="4822"/>
      <c r="D780" s="4822"/>
      <c r="E780" s="4822"/>
      <c r="F780" s="4822"/>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4846"/>
      <c r="D860" s="4847"/>
      <c r="E860" s="4848"/>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4839"/>
      <c r="D889" s="4840"/>
      <c r="E889" s="4841"/>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4849"/>
      <c r="D903" s="4850"/>
      <c r="E903" s="4851"/>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4836"/>
      <c r="D930" s="4836"/>
      <c r="E930" s="4836"/>
      <c r="F930" s="2817"/>
      <c r="G930" s="2225"/>
      <c r="H930" s="2225"/>
      <c r="I930" s="2354"/>
    </row>
    <row r="931" spans="2:9" s="2070" customFormat="1">
      <c r="B931" s="2818"/>
      <c r="C931" s="4836"/>
      <c r="D931" s="4836"/>
      <c r="E931" s="4836"/>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4836"/>
      <c r="D940" s="4836"/>
      <c r="E940" s="4836"/>
      <c r="F940" s="2824"/>
      <c r="G940" s="2225"/>
      <c r="H940" s="2225"/>
      <c r="I940" s="2354"/>
    </row>
    <row r="941" spans="2:9" s="2070" customFormat="1">
      <c r="B941" s="2818"/>
      <c r="C941" s="4836"/>
      <c r="D941" s="4836"/>
      <c r="E941" s="4836"/>
      <c r="F941" s="2824"/>
      <c r="G941" s="2225"/>
      <c r="H941" s="2225"/>
      <c r="I941" s="2354"/>
    </row>
    <row r="942" spans="2:9" s="2070" customFormat="1">
      <c r="B942" s="2243"/>
      <c r="C942" s="4836"/>
      <c r="D942" s="4836"/>
      <c r="E942" s="4836"/>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4837"/>
      <c r="C1181" s="4837"/>
      <c r="D1181" s="4837"/>
      <c r="E1181" s="4837"/>
      <c r="F1181" s="4837"/>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4838"/>
      <c r="C1480" s="4838"/>
      <c r="D1480" s="4838"/>
      <c r="E1480" s="4838"/>
      <c r="F1480" s="4838"/>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4844"/>
      <c r="C1482" s="4844"/>
      <c r="D1482" s="4844"/>
      <c r="E1482" s="4844"/>
      <c r="F1482" s="4844"/>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4845"/>
      <c r="C1606" s="4845"/>
      <c r="D1606" s="4845"/>
      <c r="E1606" s="4845"/>
      <c r="F1606" s="4845"/>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4830"/>
      <c r="D1815" s="4831"/>
      <c r="E1815" s="4832"/>
      <c r="F1815" s="3119"/>
      <c r="G1815" s="2244"/>
      <c r="H1815" s="2244"/>
      <c r="I1815" s="2357"/>
    </row>
    <row r="1816" spans="1:9" s="2352" customFormat="1" ht="11.85" customHeight="1">
      <c r="A1816" s="2070"/>
      <c r="B1816" s="3114"/>
      <c r="C1816" s="4830"/>
      <c r="D1816" s="4831"/>
      <c r="E1816" s="4832"/>
      <c r="F1816" s="3119"/>
      <c r="G1816" s="2244"/>
      <c r="H1816" s="2244"/>
      <c r="I1816" s="2357"/>
    </row>
    <row r="1817" spans="1:9" s="2352" customFormat="1" ht="11.85" customHeight="1">
      <c r="A1817" s="2070"/>
      <c r="B1817" s="3114"/>
      <c r="C1817" s="4833"/>
      <c r="D1817" s="4834"/>
      <c r="E1817" s="4835"/>
      <c r="F1817" s="3123"/>
      <c r="G1817" s="2244"/>
      <c r="H1817" s="2244"/>
      <c r="I1817" s="2357"/>
    </row>
    <row r="1818" spans="1:9" s="2352" customFormat="1" ht="11.85" customHeight="1">
      <c r="A1818" s="2070"/>
      <c r="B1818" s="8"/>
      <c r="C1818" s="4833"/>
      <c r="D1818" s="4834"/>
      <c r="E1818" s="4835"/>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C661:E661"/>
    <mergeCell ref="B617:F617"/>
    <mergeCell ref="B1482:F1482"/>
    <mergeCell ref="B1606:F1606"/>
    <mergeCell ref="C1815:E1815"/>
    <mergeCell ref="C679:E679"/>
    <mergeCell ref="B780:F780"/>
    <mergeCell ref="C860:E860"/>
    <mergeCell ref="C889:E889"/>
    <mergeCell ref="C903:E903"/>
    <mergeCell ref="C930:E930"/>
    <mergeCell ref="C1816:E1816"/>
    <mergeCell ref="C1817:E1817"/>
    <mergeCell ref="C1818:E1818"/>
    <mergeCell ref="C931:E931"/>
    <mergeCell ref="C940:E940"/>
    <mergeCell ref="C941:E941"/>
    <mergeCell ref="C942:E942"/>
    <mergeCell ref="B1181:F1181"/>
    <mergeCell ref="B1480:F1480"/>
    <mergeCell ref="B268:F268"/>
    <mergeCell ref="B368:E368"/>
    <mergeCell ref="B369:E369"/>
    <mergeCell ref="B405:F405"/>
    <mergeCell ref="B12:F12"/>
    <mergeCell ref="B56:F56"/>
    <mergeCell ref="B94:F94"/>
    <mergeCell ref="B146:F146"/>
    <mergeCell ref="D213:E213"/>
    <mergeCell ref="D214:E214"/>
    <mergeCell ref="B9:D9"/>
    <mergeCell ref="A1:F1"/>
    <mergeCell ref="A2:F2"/>
    <mergeCell ref="A3:F3"/>
    <mergeCell ref="A4:F4"/>
    <mergeCell ref="B7:D7"/>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3527</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2627</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3504</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3501</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3502</v>
      </c>
      <c r="C973">
        <v>1</v>
      </c>
      <c r="D973" t="s">
        <v>1691</v>
      </c>
      <c r="E973">
        <v>95.7</v>
      </c>
      <c r="F973">
        <f>ROUND(C973*E973,2)</f>
        <v>95.7</v>
      </c>
    </row>
    <row r="974" spans="2:6">
      <c r="B974" t="s">
        <v>1744</v>
      </c>
      <c r="C974">
        <v>1</v>
      </c>
      <c r="D974" t="s">
        <v>1691</v>
      </c>
      <c r="E974">
        <v>33.06</v>
      </c>
      <c r="F974">
        <f>ROUND(C974*E974,2)</f>
        <v>33.06</v>
      </c>
    </row>
    <row r="975" spans="2:6">
      <c r="B975" t="s">
        <v>3505</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3503</v>
      </c>
      <c r="C983">
        <v>1</v>
      </c>
      <c r="D983" t="s">
        <v>1691</v>
      </c>
      <c r="E983">
        <v>76.56</v>
      </c>
      <c r="F983">
        <f t="shared" si="14"/>
        <v>76.56</v>
      </c>
    </row>
    <row r="984" spans="2:6">
      <c r="B984" t="s">
        <v>3506</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4688" t="s">
        <v>5</v>
      </c>
      <c r="B2" s="4688"/>
      <c r="C2" s="4688"/>
      <c r="D2" s="4688"/>
      <c r="E2" s="4688"/>
      <c r="F2" s="4688"/>
      <c r="G2" s="1329"/>
    </row>
    <row r="3" spans="1:7" s="1539" customFormat="1" ht="12.95" customHeight="1">
      <c r="A3" s="4688" t="s">
        <v>6</v>
      </c>
      <c r="B3" s="4688"/>
      <c r="C3" s="4688"/>
      <c r="D3" s="4688"/>
      <c r="E3" s="4688"/>
      <c r="F3" s="4688"/>
      <c r="G3" s="1329"/>
    </row>
    <row r="4" spans="1:7" s="1539" customFormat="1" ht="12.95" customHeight="1">
      <c r="A4" s="4688" t="s">
        <v>7</v>
      </c>
      <c r="B4" s="4688"/>
      <c r="C4" s="4688"/>
      <c r="D4" s="4688"/>
      <c r="E4" s="4688"/>
      <c r="F4" s="4688"/>
      <c r="G4" s="1329"/>
    </row>
    <row r="5" spans="1:7" s="1539" customFormat="1" ht="12.95" customHeight="1">
      <c r="A5" s="4688" t="s">
        <v>60</v>
      </c>
      <c r="B5" s="4688"/>
      <c r="C5" s="4688"/>
      <c r="D5" s="4688"/>
      <c r="E5" s="4688"/>
      <c r="F5" s="4688"/>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4688" t="s">
        <v>2338</v>
      </c>
      <c r="C8" s="4688"/>
      <c r="D8" s="4688"/>
      <c r="E8" s="4688"/>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25.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1">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4688" t="s">
        <v>463</v>
      </c>
      <c r="B1114" s="4688"/>
      <c r="C1114" s="4688" t="s">
        <v>464</v>
      </c>
      <c r="D1114" s="4688"/>
      <c r="E1114" s="4688"/>
      <c r="F1114" s="4688"/>
    </row>
    <row r="1115" spans="1:12">
      <c r="A1115" s="7"/>
      <c r="B1115" s="6"/>
      <c r="E1115" s="7"/>
      <c r="F1115" s="7"/>
    </row>
    <row r="1116" spans="1:12">
      <c r="A1116" s="7"/>
      <c r="B1116" s="6"/>
      <c r="E1116" s="7"/>
      <c r="F1116" s="7"/>
    </row>
    <row r="1117" spans="1:12">
      <c r="A1117" s="7"/>
      <c r="B1117" s="6"/>
      <c r="E1117" s="7"/>
      <c r="F1117" s="7"/>
    </row>
    <row r="1118" spans="1:12">
      <c r="A1118" s="4688" t="s">
        <v>1003</v>
      </c>
      <c r="B1118" s="4688"/>
      <c r="C1118" s="4688" t="s">
        <v>2305</v>
      </c>
      <c r="D1118" s="4688"/>
      <c r="E1118" s="4688"/>
      <c r="F1118" s="4688"/>
    </row>
    <row r="1119" spans="1:12">
      <c r="A1119" s="7" t="s">
        <v>465</v>
      </c>
      <c r="B1119" s="6"/>
      <c r="C1119" s="4688" t="s">
        <v>466</v>
      </c>
      <c r="D1119" s="4688"/>
      <c r="E1119" s="4688"/>
      <c r="F1119" s="4688"/>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4688" t="s">
        <v>467</v>
      </c>
      <c r="B1125" s="4688"/>
      <c r="C1125" s="4688" t="s">
        <v>468</v>
      </c>
      <c r="D1125" s="4688"/>
      <c r="E1125" s="4688"/>
      <c r="F1125" s="4688"/>
    </row>
    <row r="1126" spans="1:6">
      <c r="A1126" s="7"/>
      <c r="B1126" s="6"/>
      <c r="E1126" s="7"/>
      <c r="F1126" s="7"/>
    </row>
    <row r="1127" spans="1:6">
      <c r="A1127" s="7"/>
      <c r="B1127" s="6"/>
      <c r="E1127" s="7"/>
      <c r="F1127" s="7"/>
    </row>
    <row r="1128" spans="1:6">
      <c r="A1128" s="7"/>
      <c r="B1128" s="6"/>
      <c r="E1128" s="7"/>
      <c r="F1128" s="7"/>
    </row>
    <row r="1129" spans="1:6">
      <c r="A1129" s="4688" t="s">
        <v>2304</v>
      </c>
      <c r="B1129" s="4688"/>
      <c r="C1129" s="4688" t="s">
        <v>2306</v>
      </c>
      <c r="D1129" s="4688"/>
      <c r="E1129" s="4688"/>
      <c r="F1129" s="4688"/>
    </row>
    <row r="1130" spans="1:6">
      <c r="A1130" s="7" t="s">
        <v>471</v>
      </c>
      <c r="B1130" s="6"/>
      <c r="C1130" s="4688" t="s">
        <v>472</v>
      </c>
      <c r="D1130" s="4688"/>
      <c r="E1130" s="4688"/>
      <c r="F1130" s="4688"/>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2:F2"/>
    <mergeCell ref="A3:F3"/>
    <mergeCell ref="A4:F4"/>
    <mergeCell ref="A5:F5"/>
    <mergeCell ref="C1119:F1119"/>
    <mergeCell ref="B8:E8"/>
    <mergeCell ref="A1114:B1114"/>
    <mergeCell ref="C1114:F1114"/>
    <mergeCell ref="A1118:B1118"/>
    <mergeCell ref="C1118:F1118"/>
    <mergeCell ref="A1125:B1125"/>
    <mergeCell ref="C1125:F1125"/>
    <mergeCell ref="C1129:F1129"/>
    <mergeCell ref="A1129:B1129"/>
    <mergeCell ref="C1130:F1130"/>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2739</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3527</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4852" t="s">
        <v>1354</v>
      </c>
      <c r="B1" s="4852"/>
      <c r="C1" s="4852"/>
      <c r="D1" s="4852"/>
      <c r="E1" s="4852"/>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4852" t="s">
        <v>1378</v>
      </c>
      <c r="B36" s="4852"/>
      <c r="C36" s="4852"/>
      <c r="D36" s="4852"/>
      <c r="E36" s="4852"/>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4852" t="s">
        <v>1403</v>
      </c>
      <c r="B77" s="4852"/>
      <c r="C77" s="4852"/>
      <c r="D77" s="4852"/>
      <c r="E77" s="4852"/>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4852" t="s">
        <v>428</v>
      </c>
      <c r="B85" s="4852"/>
      <c r="C85" s="4852"/>
      <c r="D85" s="4852"/>
      <c r="E85" s="4852"/>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4852" t="s">
        <v>1418</v>
      </c>
      <c r="B99" s="4852"/>
      <c r="C99" s="4852"/>
      <c r="D99" s="4852"/>
      <c r="E99" s="4852"/>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3527</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4852" t="s">
        <v>1474</v>
      </c>
      <c r="B443" s="4852"/>
      <c r="C443" s="4852"/>
      <c r="D443" s="4852"/>
      <c r="E443" s="4852"/>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4852" t="s">
        <v>1121</v>
      </c>
      <c r="B476" s="4852"/>
      <c r="C476" s="4852"/>
      <c r="D476" s="4852"/>
      <c r="E476" s="4852"/>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4852" t="s">
        <v>1144</v>
      </c>
      <c r="C521" s="4852"/>
      <c r="D521" s="4852"/>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4853" t="s">
        <v>2491</v>
      </c>
      <c r="D13" s="4853"/>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4853" t="s">
        <v>2502</v>
      </c>
      <c r="D27" s="4853"/>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4853" t="s">
        <v>2491</v>
      </c>
      <c r="D37" s="4853"/>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4854" t="s">
        <v>2512</v>
      </c>
      <c r="D42" s="4855"/>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4854" t="s">
        <v>2512</v>
      </c>
      <c r="D47" s="4855"/>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4853" t="s">
        <v>2491</v>
      </c>
      <c r="D58" s="4853"/>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4688" t="s">
        <v>1025</v>
      </c>
      <c r="C2" s="4688"/>
      <c r="D2" s="4688"/>
      <c r="E2" s="4688"/>
      <c r="F2" s="4688"/>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4856" t="s">
        <v>2447</v>
      </c>
      <c r="C240" s="4857"/>
      <c r="D240" s="4857"/>
      <c r="E240" s="4857"/>
      <c r="F240" s="4858"/>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4856" t="s">
        <v>2447</v>
      </c>
      <c r="C246" s="4857"/>
      <c r="D246" s="4857"/>
      <c r="E246" s="4857"/>
      <c r="F246" s="4858"/>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688" t="s">
        <v>65</v>
      </c>
      <c r="F5" s="4688"/>
      <c r="G5" s="62"/>
      <c r="H5" s="4688" t="s">
        <v>66</v>
      </c>
      <c r="I5" s="4688"/>
      <c r="J5" s="62"/>
      <c r="K5" s="4688" t="s">
        <v>67</v>
      </c>
      <c r="L5" s="4688"/>
      <c r="M5" s="62"/>
      <c r="N5" s="4688" t="s">
        <v>68</v>
      </c>
      <c r="O5" s="4688"/>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688" t="s">
        <v>98</v>
      </c>
      <c r="D32" s="4688"/>
      <c r="E32" s="4688"/>
      <c r="F32" s="4688"/>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688" t="s">
        <v>65</v>
      </c>
      <c r="F5" s="4688"/>
      <c r="G5" s="62"/>
      <c r="H5" s="4688" t="s">
        <v>66</v>
      </c>
      <c r="I5" s="4688"/>
      <c r="J5" s="62"/>
      <c r="K5" s="4688" t="s">
        <v>67</v>
      </c>
      <c r="L5" s="4688"/>
      <c r="M5" s="62"/>
      <c r="N5" s="4688" t="s">
        <v>68</v>
      </c>
      <c r="O5" s="4688"/>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688" t="s">
        <v>98</v>
      </c>
      <c r="D34" s="4688"/>
      <c r="E34" s="4688"/>
      <c r="F34" s="4688"/>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688" t="s">
        <v>65</v>
      </c>
      <c r="F5" s="4688"/>
      <c r="G5" s="62"/>
      <c r="H5" s="4688" t="s">
        <v>66</v>
      </c>
      <c r="I5" s="4688"/>
      <c r="J5" s="62"/>
      <c r="K5" s="4688" t="s">
        <v>67</v>
      </c>
      <c r="L5" s="4688"/>
      <c r="M5" s="62"/>
      <c r="N5" s="4688" t="s">
        <v>68</v>
      </c>
      <c r="O5" s="4688"/>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688" t="s">
        <v>98</v>
      </c>
      <c r="D32" s="4688"/>
      <c r="E32" s="4688"/>
      <c r="F32" s="4688"/>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688" t="s">
        <v>65</v>
      </c>
      <c r="F5" s="4688"/>
      <c r="G5" s="62"/>
      <c r="H5" s="4688" t="s">
        <v>66</v>
      </c>
      <c r="I5" s="4688"/>
      <c r="J5" s="62"/>
      <c r="K5" s="4688" t="s">
        <v>67</v>
      </c>
      <c r="L5" s="4688"/>
      <c r="M5" s="62"/>
      <c r="N5" s="4688" t="s">
        <v>68</v>
      </c>
      <c r="O5" s="4688"/>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688" t="s">
        <v>98</v>
      </c>
      <c r="D34" s="4688"/>
      <c r="E34" s="4688"/>
      <c r="F34" s="4688"/>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688" t="s">
        <v>65</v>
      </c>
      <c r="F5" s="4688"/>
      <c r="G5" s="62"/>
      <c r="H5" s="4688" t="s">
        <v>66</v>
      </c>
      <c r="I5" s="4688"/>
      <c r="J5" s="62"/>
      <c r="K5" s="4688" t="s">
        <v>67</v>
      </c>
      <c r="L5" s="4688"/>
      <c r="M5" s="62"/>
      <c r="N5" s="4688" t="s">
        <v>68</v>
      </c>
      <c r="O5" s="4688"/>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688" t="s">
        <v>98</v>
      </c>
      <c r="D32" s="4688"/>
      <c r="E32" s="4688"/>
      <c r="F32" s="4688"/>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4689" t="s">
        <v>3542</v>
      </c>
      <c r="B2" s="4689"/>
      <c r="C2" s="4689"/>
      <c r="D2" s="4689"/>
      <c r="I2" s="4689" t="s">
        <v>3546</v>
      </c>
      <c r="J2" s="4689"/>
      <c r="K2" s="4689"/>
      <c r="L2" s="4689"/>
    </row>
    <row r="3" spans="1:12" ht="13.5" thickBot="1">
      <c r="A3" s="4197"/>
      <c r="B3" s="4197"/>
      <c r="I3" s="4197"/>
      <c r="J3" s="4197"/>
    </row>
    <row r="4" spans="1:12" ht="13.5" thickBot="1">
      <c r="A4" s="3761" t="s">
        <v>3126</v>
      </c>
      <c r="B4" s="3762">
        <v>1</v>
      </c>
      <c r="C4" s="3763"/>
      <c r="D4" s="3764"/>
      <c r="I4" s="3761" t="s">
        <v>3126</v>
      </c>
      <c r="J4" s="3762">
        <v>1</v>
      </c>
      <c r="K4" s="3763"/>
      <c r="L4" s="3764"/>
    </row>
    <row r="5" spans="1:12">
      <c r="A5" s="3748" t="s">
        <v>3130</v>
      </c>
      <c r="B5" s="3758">
        <v>3.45</v>
      </c>
      <c r="C5" s="510"/>
      <c r="D5" s="1899"/>
      <c r="I5" s="3748" t="s">
        <v>3130</v>
      </c>
      <c r="J5" s="3758">
        <v>3.45</v>
      </c>
      <c r="K5" s="510"/>
      <c r="L5" s="1899"/>
    </row>
    <row r="6" spans="1:12" ht="13.5" thickBot="1">
      <c r="A6" s="3756" t="s">
        <v>3131</v>
      </c>
      <c r="B6" s="3757">
        <v>2.95</v>
      </c>
      <c r="C6" s="510"/>
      <c r="D6" s="1899"/>
      <c r="I6" s="3756" t="s">
        <v>3131</v>
      </c>
      <c r="J6" s="3757">
        <v>2.95</v>
      </c>
      <c r="K6" s="510"/>
      <c r="L6" s="1899"/>
    </row>
    <row r="7" spans="1:12">
      <c r="A7" s="3745" t="s">
        <v>3127</v>
      </c>
      <c r="B7" s="3755">
        <v>0</v>
      </c>
      <c r="C7" s="510"/>
      <c r="D7" s="1899"/>
      <c r="I7" s="3745" t="s">
        <v>3127</v>
      </c>
      <c r="J7" s="3755">
        <v>0</v>
      </c>
      <c r="K7" s="510"/>
      <c r="L7" s="1899"/>
    </row>
    <row r="8" spans="1:12">
      <c r="A8" s="3748" t="s">
        <v>3128</v>
      </c>
      <c r="B8" s="3758">
        <v>3.75</v>
      </c>
      <c r="C8" s="510"/>
      <c r="D8" s="1899"/>
      <c r="I8" s="3748" t="s">
        <v>3128</v>
      </c>
      <c r="J8" s="3758">
        <v>5.43</v>
      </c>
      <c r="K8" s="510"/>
      <c r="L8" s="1899"/>
    </row>
    <row r="9" spans="1:12">
      <c r="A9" s="3748" t="s">
        <v>540</v>
      </c>
      <c r="B9" s="3758">
        <v>1.77</v>
      </c>
      <c r="C9" s="510"/>
      <c r="D9" s="1899"/>
      <c r="I9" s="3748" t="s">
        <v>540</v>
      </c>
      <c r="J9" s="3758">
        <v>1.78</v>
      </c>
      <c r="K9" s="510"/>
      <c r="L9" s="1899"/>
    </row>
    <row r="10" spans="1:12" ht="13.5" thickBot="1">
      <c r="A10" s="3756" t="s">
        <v>3129</v>
      </c>
      <c r="B10" s="3757">
        <v>0</v>
      </c>
      <c r="C10" s="510"/>
      <c r="D10" s="1899"/>
      <c r="I10" s="3756" t="s">
        <v>3129</v>
      </c>
      <c r="J10" s="3757">
        <v>0</v>
      </c>
      <c r="K10" s="510"/>
      <c r="L10" s="1899"/>
    </row>
    <row r="11" spans="1:12">
      <c r="A11" s="3745" t="s">
        <v>3136</v>
      </c>
      <c r="B11" s="3755">
        <v>0</v>
      </c>
      <c r="C11" s="510"/>
      <c r="D11" s="1899"/>
      <c r="I11" s="3745" t="s">
        <v>3136</v>
      </c>
      <c r="J11" s="3755">
        <v>0</v>
      </c>
      <c r="K11" s="510"/>
      <c r="L11" s="1899"/>
    </row>
    <row r="12" spans="1:12">
      <c r="A12" s="3748" t="s">
        <v>3137</v>
      </c>
      <c r="B12" s="3758">
        <v>0</v>
      </c>
      <c r="C12" s="510"/>
      <c r="D12" s="1899"/>
      <c r="I12" s="3748" t="s">
        <v>3137</v>
      </c>
      <c r="J12" s="3758">
        <v>0</v>
      </c>
      <c r="K12" s="510"/>
      <c r="L12" s="1899"/>
    </row>
    <row r="13" spans="1:12">
      <c r="A13" s="3748" t="s">
        <v>3138</v>
      </c>
      <c r="B13" s="3758">
        <v>0</v>
      </c>
      <c r="C13" s="510"/>
      <c r="D13" s="1899"/>
      <c r="I13" s="3748" t="s">
        <v>3138</v>
      </c>
      <c r="J13" s="3758">
        <v>0</v>
      </c>
      <c r="K13" s="510"/>
      <c r="L13" s="1899"/>
    </row>
    <row r="14" spans="1:12" ht="13.5" thickBot="1">
      <c r="A14" s="3748" t="s">
        <v>3139</v>
      </c>
      <c r="B14" s="3758">
        <v>0</v>
      </c>
      <c r="C14" s="510"/>
      <c r="D14" s="1899"/>
      <c r="I14" s="3748" t="s">
        <v>3139</v>
      </c>
      <c r="J14" s="3758">
        <v>0</v>
      </c>
      <c r="K14" s="510"/>
      <c r="L14" s="1899"/>
    </row>
    <row r="15" spans="1:12">
      <c r="A15" s="3759" t="s">
        <v>3132</v>
      </c>
      <c r="B15" s="3746">
        <f>ROUNDUP(B6/0.2,0)/2</f>
        <v>7.5</v>
      </c>
      <c r="C15" s="3760">
        <f>B5+B13+0.2*2+B14+B9/4</f>
        <v>4.29</v>
      </c>
      <c r="D15" s="3747">
        <f>B15*C15*0.0123</f>
        <v>0.39575250000000001</v>
      </c>
      <c r="I15" s="3759" t="s">
        <v>3132</v>
      </c>
      <c r="J15" s="3746">
        <v>8</v>
      </c>
      <c r="K15" s="3760">
        <f>J5+J13+0.2*2+J14+J9/4</f>
        <v>4.3</v>
      </c>
      <c r="L15" s="3747">
        <f>J15*K15*0.0123</f>
        <v>0.42312</v>
      </c>
    </row>
    <row r="16" spans="1:12">
      <c r="A16" s="3749" t="s">
        <v>3133</v>
      </c>
      <c r="B16" s="3155">
        <f>ROUNDUP(B6/0.2,0)/2</f>
        <v>7.5</v>
      </c>
      <c r="C16" s="3750">
        <f>B5+B13+0.2*2+B14+B10/4</f>
        <v>3.85</v>
      </c>
      <c r="D16" s="1899">
        <f t="shared" ref="D16:D18" si="0">B16*C16*0.0123</f>
        <v>0.35516249999999999</v>
      </c>
      <c r="I16" s="3749" t="s">
        <v>3133</v>
      </c>
      <c r="J16" s="3155">
        <v>8</v>
      </c>
      <c r="K16" s="3750">
        <f>J5+J13+0.2*2+J14+J10/4</f>
        <v>3.85</v>
      </c>
      <c r="L16" s="1899">
        <f t="shared" ref="L16:L18" si="1">J16*K16*0.0123</f>
        <v>0.37884000000000001</v>
      </c>
    </row>
    <row r="17" spans="1:12">
      <c r="A17" s="3749" t="s">
        <v>3134</v>
      </c>
      <c r="B17" s="3155">
        <f>ROUNDUP(B5/0.2,0)/2</f>
        <v>9</v>
      </c>
      <c r="C17" s="510">
        <f>0.2*2+B11+B12+B6+B7/4</f>
        <v>3.35</v>
      </c>
      <c r="D17" s="1899">
        <f t="shared" si="0"/>
        <v>0.37084499999999998</v>
      </c>
      <c r="I17" s="3749" t="s">
        <v>3134</v>
      </c>
      <c r="J17" s="3155">
        <f>ROUNDUP(J5/0.2,0)/2</f>
        <v>9</v>
      </c>
      <c r="K17" s="510">
        <f>0.2*2+J11+J12+J6+J7/4</f>
        <v>3.35</v>
      </c>
      <c r="L17" s="1899">
        <f t="shared" si="1"/>
        <v>0.37084499999999998</v>
      </c>
    </row>
    <row r="18" spans="1:12" ht="13.5" thickBot="1">
      <c r="A18" s="3751" t="s">
        <v>3135</v>
      </c>
      <c r="B18" s="3752">
        <f>ROUNDUP(B5/0.2,0)/2</f>
        <v>9</v>
      </c>
      <c r="C18" s="3753">
        <f>0.2*2+B11+B12+B6+B8/4</f>
        <v>4.29</v>
      </c>
      <c r="D18" s="3754">
        <f t="shared" si="0"/>
        <v>0.47490300000000002</v>
      </c>
      <c r="I18" s="3751" t="s">
        <v>3135</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3126</v>
      </c>
      <c r="B20" s="3762">
        <v>2</v>
      </c>
      <c r="C20" s="3763"/>
      <c r="D20" s="3764"/>
      <c r="I20" s="3761" t="s">
        <v>3126</v>
      </c>
      <c r="J20" s="3762">
        <v>2</v>
      </c>
      <c r="K20" s="3763"/>
      <c r="L20" s="3764"/>
    </row>
    <row r="21" spans="1:12">
      <c r="A21" s="3748" t="s">
        <v>3130</v>
      </c>
      <c r="B21" s="3758">
        <v>3.45</v>
      </c>
      <c r="C21" s="510"/>
      <c r="D21" s="1899"/>
      <c r="I21" s="3748" t="s">
        <v>3130</v>
      </c>
      <c r="J21" s="3758">
        <v>3.45</v>
      </c>
      <c r="K21" s="510"/>
      <c r="L21" s="1899"/>
    </row>
    <row r="22" spans="1:12" ht="13.5" thickBot="1">
      <c r="A22" s="3756" t="s">
        <v>3131</v>
      </c>
      <c r="B22" s="3757">
        <v>3.75</v>
      </c>
      <c r="C22" s="510"/>
      <c r="D22" s="1899"/>
      <c r="I22" s="3756" t="s">
        <v>3131</v>
      </c>
      <c r="J22" s="3757">
        <v>5.43</v>
      </c>
      <c r="K22" s="510"/>
      <c r="L22" s="1899"/>
    </row>
    <row r="23" spans="1:12">
      <c r="A23" s="3745" t="s">
        <v>3127</v>
      </c>
      <c r="B23" s="3755">
        <v>2.95</v>
      </c>
      <c r="C23" s="510"/>
      <c r="D23" s="1899"/>
      <c r="I23" s="3745" t="s">
        <v>3127</v>
      </c>
      <c r="J23" s="3755">
        <v>2.95</v>
      </c>
      <c r="K23" s="510"/>
      <c r="L23" s="1899"/>
    </row>
    <row r="24" spans="1:12">
      <c r="A24" s="3748" t="s">
        <v>3128</v>
      </c>
      <c r="B24" s="3758">
        <v>3.75</v>
      </c>
      <c r="C24" s="510"/>
      <c r="D24" s="1899"/>
      <c r="I24" s="3748" t="s">
        <v>3128</v>
      </c>
      <c r="J24" s="3758">
        <v>0</v>
      </c>
      <c r="K24" s="510"/>
      <c r="L24" s="1899"/>
    </row>
    <row r="25" spans="1:12">
      <c r="A25" s="3748" t="s">
        <v>540</v>
      </c>
      <c r="B25" s="3758">
        <v>3.63</v>
      </c>
      <c r="C25" s="510"/>
      <c r="D25" s="1899"/>
      <c r="I25" s="3748" t="s">
        <v>540</v>
      </c>
      <c r="J25" s="3758">
        <v>3.63</v>
      </c>
      <c r="K25" s="510"/>
      <c r="L25" s="1899"/>
    </row>
    <row r="26" spans="1:12" ht="13.5" thickBot="1">
      <c r="A26" s="3756" t="s">
        <v>3129</v>
      </c>
      <c r="B26" s="3757">
        <v>0</v>
      </c>
      <c r="C26" s="510"/>
      <c r="D26" s="1899"/>
      <c r="I26" s="3756" t="s">
        <v>3129</v>
      </c>
      <c r="J26" s="3757">
        <v>0</v>
      </c>
      <c r="K26" s="510"/>
      <c r="L26" s="1899"/>
    </row>
    <row r="27" spans="1:12">
      <c r="A27" s="3745" t="s">
        <v>3136</v>
      </c>
      <c r="B27" s="3755">
        <v>0</v>
      </c>
      <c r="C27" s="510"/>
      <c r="D27" s="1899"/>
      <c r="I27" s="3745" t="s">
        <v>3136</v>
      </c>
      <c r="J27" s="3755">
        <v>0</v>
      </c>
      <c r="K27" s="510"/>
      <c r="L27" s="1899"/>
    </row>
    <row r="28" spans="1:12">
      <c r="A28" s="3748" t="s">
        <v>3137</v>
      </c>
      <c r="B28" s="3758">
        <v>0</v>
      </c>
      <c r="C28" s="510"/>
      <c r="D28" s="1899"/>
      <c r="I28" s="3748" t="s">
        <v>3137</v>
      </c>
      <c r="J28" s="3758">
        <v>0</v>
      </c>
      <c r="K28" s="510"/>
      <c r="L28" s="1899"/>
    </row>
    <row r="29" spans="1:12">
      <c r="A29" s="3748" t="s">
        <v>3138</v>
      </c>
      <c r="B29" s="3758">
        <v>0</v>
      </c>
      <c r="C29" s="510"/>
      <c r="D29" s="1899"/>
      <c r="I29" s="3748" t="s">
        <v>3138</v>
      </c>
      <c r="J29" s="3758">
        <v>0</v>
      </c>
      <c r="K29" s="510"/>
      <c r="L29" s="1899"/>
    </row>
    <row r="30" spans="1:12" ht="13.5" thickBot="1">
      <c r="A30" s="3748" t="s">
        <v>3139</v>
      </c>
      <c r="B30" s="3758">
        <v>0</v>
      </c>
      <c r="C30" s="510"/>
      <c r="D30" s="1899"/>
      <c r="I30" s="3748" t="s">
        <v>3139</v>
      </c>
      <c r="J30" s="3758">
        <v>0</v>
      </c>
      <c r="K30" s="510"/>
      <c r="L30" s="1899"/>
    </row>
    <row r="31" spans="1:12">
      <c r="A31" s="3759" t="s">
        <v>3132</v>
      </c>
      <c r="B31" s="3746">
        <f>ROUNDUP(B22/0.2,0)/2</f>
        <v>9.5</v>
      </c>
      <c r="C31" s="3760">
        <f>B21+B29+0.2*2+B30+B25/4</f>
        <v>4.76</v>
      </c>
      <c r="D31" s="3747">
        <f>B31*C31*0.0123</f>
        <v>0.55620599999999998</v>
      </c>
      <c r="I31" s="3759" t="s">
        <v>3132</v>
      </c>
      <c r="J31" s="3746">
        <f>ROUNDUP(J22/0.2,0)/2</f>
        <v>14</v>
      </c>
      <c r="K31" s="3760">
        <f>J21+J29+0.2*2+J30+J25/4</f>
        <v>4.76</v>
      </c>
      <c r="L31" s="3747">
        <f>J31*K31*0.0123</f>
        <v>0.81967199999999996</v>
      </c>
    </row>
    <row r="32" spans="1:12">
      <c r="A32" s="3749" t="s">
        <v>3133</v>
      </c>
      <c r="B32" s="3155">
        <f>ROUNDUP(B22/0.2,0)/2</f>
        <v>9.5</v>
      </c>
      <c r="C32" s="3750">
        <f>B21+B29+0.2*2+B30+B26/4</f>
        <v>3.85</v>
      </c>
      <c r="D32" s="1899">
        <f t="shared" ref="D32:D34" si="2">B32*C32*0.0123</f>
        <v>0.44987250000000001</v>
      </c>
      <c r="I32" s="3749" t="s">
        <v>3133</v>
      </c>
      <c r="J32" s="3155">
        <f>ROUNDUP(J22/0.2,0)/2</f>
        <v>14</v>
      </c>
      <c r="K32" s="3750">
        <f>J21+J29+0.2*2+J30+J26/4</f>
        <v>3.85</v>
      </c>
      <c r="L32" s="1899">
        <f t="shared" ref="L32:L34" si="3">J32*K32*0.0123</f>
        <v>0.66296999999999995</v>
      </c>
    </row>
    <row r="33" spans="1:12">
      <c r="A33" s="3749" t="s">
        <v>3134</v>
      </c>
      <c r="B33" s="3155">
        <f>ROUNDUP(B21/0.2,0)/2</f>
        <v>9</v>
      </c>
      <c r="C33" s="510">
        <f>0.2*2+B27+B28+B22+B23/4</f>
        <v>4.8875000000000002</v>
      </c>
      <c r="D33" s="1899">
        <f t="shared" si="2"/>
        <v>0.54104624999999995</v>
      </c>
      <c r="I33" s="3749" t="s">
        <v>3134</v>
      </c>
      <c r="J33" s="3155">
        <f>ROUNDUP(J21/0.2,0)/2</f>
        <v>9</v>
      </c>
      <c r="K33" s="510">
        <f>0.2*2+J27+J28+J22+J23/4</f>
        <v>6.5674999999999999</v>
      </c>
      <c r="L33" s="1899">
        <f t="shared" si="3"/>
        <v>0.72702224999999998</v>
      </c>
    </row>
    <row r="34" spans="1:12" ht="13.5" thickBot="1">
      <c r="A34" s="3751" t="s">
        <v>3135</v>
      </c>
      <c r="B34" s="3752">
        <f>ROUNDUP(B21/0.2,0)/2</f>
        <v>9</v>
      </c>
      <c r="C34" s="3753">
        <f>0.2*2+B27+B28+B22+B24/4</f>
        <v>5.09</v>
      </c>
      <c r="D34" s="3754">
        <f t="shared" si="2"/>
        <v>0.56346300000000005</v>
      </c>
      <c r="I34" s="3751" t="s">
        <v>3135</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3126</v>
      </c>
      <c r="B36" s="3762">
        <v>3</v>
      </c>
      <c r="C36" s="3763"/>
      <c r="D36" s="3764"/>
      <c r="I36" s="3761" t="s">
        <v>3126</v>
      </c>
      <c r="J36" s="3762">
        <v>3</v>
      </c>
      <c r="K36" s="3763"/>
      <c r="L36" s="3764"/>
    </row>
    <row r="37" spans="1:12">
      <c r="A37" s="3748" t="s">
        <v>3130</v>
      </c>
      <c r="B37" s="3758">
        <v>3.45</v>
      </c>
      <c r="C37" s="510"/>
      <c r="D37" s="1899"/>
      <c r="I37" s="3748" t="s">
        <v>3130</v>
      </c>
      <c r="J37" s="3758">
        <v>1.78</v>
      </c>
      <c r="K37" s="510"/>
      <c r="L37" s="1899"/>
    </row>
    <row r="38" spans="1:12" ht="13.5" thickBot="1">
      <c r="A38" s="3756" t="s">
        <v>3131</v>
      </c>
      <c r="B38" s="3757">
        <v>1.42</v>
      </c>
      <c r="C38" s="510"/>
      <c r="D38" s="1899"/>
      <c r="I38" s="3756" t="s">
        <v>3131</v>
      </c>
      <c r="J38" s="3757">
        <v>2.92</v>
      </c>
      <c r="K38" s="510"/>
      <c r="L38" s="1899"/>
    </row>
    <row r="39" spans="1:12">
      <c r="A39" s="3745" t="s">
        <v>3127</v>
      </c>
      <c r="B39" s="3755">
        <v>3.75</v>
      </c>
      <c r="C39" s="510"/>
      <c r="D39" s="1899"/>
      <c r="I39" s="3745" t="s">
        <v>3127</v>
      </c>
      <c r="J39" s="3755">
        <v>3.75</v>
      </c>
      <c r="K39" s="510"/>
      <c r="L39" s="1899"/>
    </row>
    <row r="40" spans="1:12">
      <c r="A40" s="3748" t="s">
        <v>3128</v>
      </c>
      <c r="B40" s="3758">
        <v>0</v>
      </c>
      <c r="C40" s="510"/>
      <c r="D40" s="1899"/>
      <c r="I40" s="3748" t="s">
        <v>3128</v>
      </c>
      <c r="J40" s="3758">
        <v>0</v>
      </c>
      <c r="K40" s="510"/>
      <c r="L40" s="1899"/>
    </row>
    <row r="41" spans="1:12">
      <c r="A41" s="3748" t="s">
        <v>540</v>
      </c>
      <c r="B41" s="3758">
        <v>3.63</v>
      </c>
      <c r="C41" s="510"/>
      <c r="D41" s="1899"/>
      <c r="I41" s="3748" t="s">
        <v>540</v>
      </c>
      <c r="J41" s="3758">
        <v>3.63</v>
      </c>
      <c r="K41" s="510"/>
      <c r="L41" s="1899"/>
    </row>
    <row r="42" spans="1:12" ht="13.5" thickBot="1">
      <c r="A42" s="3756" t="s">
        <v>3129</v>
      </c>
      <c r="B42" s="3757">
        <v>0</v>
      </c>
      <c r="C42" s="510"/>
      <c r="D42" s="1899"/>
      <c r="I42" s="3756" t="s">
        <v>3129</v>
      </c>
      <c r="J42" s="3757">
        <v>0</v>
      </c>
      <c r="K42" s="510"/>
      <c r="L42" s="1899"/>
    </row>
    <row r="43" spans="1:12">
      <c r="A43" s="3745" t="s">
        <v>3136</v>
      </c>
      <c r="B43" s="3755">
        <v>0</v>
      </c>
      <c r="C43" s="510"/>
      <c r="D43" s="1899"/>
      <c r="I43" s="3745" t="s">
        <v>3136</v>
      </c>
      <c r="J43" s="3755">
        <v>0</v>
      </c>
      <c r="K43" s="510"/>
      <c r="L43" s="1899"/>
    </row>
    <row r="44" spans="1:12">
      <c r="A44" s="3748" t="s">
        <v>3137</v>
      </c>
      <c r="B44" s="3758">
        <v>0</v>
      </c>
      <c r="C44" s="510"/>
      <c r="D44" s="1899"/>
      <c r="I44" s="3748" t="s">
        <v>3137</v>
      </c>
      <c r="J44" s="3758">
        <v>0</v>
      </c>
      <c r="K44" s="510"/>
      <c r="L44" s="1899"/>
    </row>
    <row r="45" spans="1:12">
      <c r="A45" s="3748" t="s">
        <v>3138</v>
      </c>
      <c r="B45" s="3758">
        <v>0</v>
      </c>
      <c r="C45" s="510"/>
      <c r="D45" s="1899"/>
      <c r="I45" s="3748" t="s">
        <v>3138</v>
      </c>
      <c r="J45" s="3758">
        <v>0</v>
      </c>
      <c r="K45" s="510"/>
      <c r="L45" s="1899"/>
    </row>
    <row r="46" spans="1:12" ht="13.5" thickBot="1">
      <c r="A46" s="3748" t="s">
        <v>3139</v>
      </c>
      <c r="B46" s="3758">
        <v>0</v>
      </c>
      <c r="C46" s="510"/>
      <c r="D46" s="1899"/>
      <c r="I46" s="3748" t="s">
        <v>3139</v>
      </c>
      <c r="J46" s="3758">
        <v>0</v>
      </c>
      <c r="K46" s="510"/>
      <c r="L46" s="1899"/>
    </row>
    <row r="47" spans="1:12">
      <c r="A47" s="3759" t="s">
        <v>3132</v>
      </c>
      <c r="B47" s="3746">
        <f>ROUNDUP(B38/0.2,0)/2</f>
        <v>4</v>
      </c>
      <c r="C47" s="3760">
        <f>B37+B45+0.2*2+B46+B41/4</f>
        <v>4.76</v>
      </c>
      <c r="D47" s="3747">
        <f>B47*C47*0.0123</f>
        <v>0.23419200000000001</v>
      </c>
      <c r="I47" s="3759" t="s">
        <v>3132</v>
      </c>
      <c r="J47" s="3746">
        <f>ROUNDUP(J38/0.2,0)/2</f>
        <v>7.5</v>
      </c>
      <c r="K47" s="3760">
        <f>J37+J45+0.2*2+J46+J41/4</f>
        <v>3.09</v>
      </c>
      <c r="L47" s="3747">
        <f>J47*K47*0.0123</f>
        <v>0.28505249999999999</v>
      </c>
    </row>
    <row r="48" spans="1:12">
      <c r="A48" s="3749" t="s">
        <v>3133</v>
      </c>
      <c r="B48" s="3155">
        <f>ROUNDUP(B38/0.2,0)/2</f>
        <v>4</v>
      </c>
      <c r="C48" s="3750">
        <f>B37+B45+0.2*2+B46+B42/4</f>
        <v>3.85</v>
      </c>
      <c r="D48" s="1899">
        <f t="shared" ref="D48:D50" si="4">B48*C48*0.0123</f>
        <v>0.18942000000000001</v>
      </c>
      <c r="I48" s="3749" t="s">
        <v>3133</v>
      </c>
      <c r="J48" s="3155">
        <f>ROUNDUP(J38/0.2,0)/2</f>
        <v>7.5</v>
      </c>
      <c r="K48" s="3750">
        <f>J37+J45+0.2*2+J46+J42/4</f>
        <v>2.1800000000000002</v>
      </c>
      <c r="L48" s="1899">
        <f t="shared" ref="L48:L50" si="5">J48*K48*0.0123</f>
        <v>0.20110500000000001</v>
      </c>
    </row>
    <row r="49" spans="1:12">
      <c r="A49" s="3749" t="s">
        <v>3134</v>
      </c>
      <c r="B49" s="3155">
        <f>ROUNDUP(B37/0.2,0)/2</f>
        <v>9</v>
      </c>
      <c r="C49" s="510">
        <f>0.2*2+B43+B44+B38+B39/4</f>
        <v>2.7574999999999998</v>
      </c>
      <c r="D49" s="1899">
        <f t="shared" si="4"/>
        <v>0.30525524999999998</v>
      </c>
      <c r="I49" s="3749" t="s">
        <v>3134</v>
      </c>
      <c r="J49" s="3155">
        <f>ROUNDUP(J37/0.2,0)/2</f>
        <v>4.5</v>
      </c>
      <c r="K49" s="510">
        <f>0.2*2+J43+J44+J38+J39/4</f>
        <v>4.2575000000000003</v>
      </c>
      <c r="L49" s="1899">
        <f t="shared" si="5"/>
        <v>0.235652625</v>
      </c>
    </row>
    <row r="50" spans="1:12" ht="13.5" thickBot="1">
      <c r="A50" s="3751" t="s">
        <v>3135</v>
      </c>
      <c r="B50" s="3752">
        <f>ROUNDUP(B37/0.2,0)/2</f>
        <v>9</v>
      </c>
      <c r="C50" s="3753">
        <f>0.2*2+B43+B44+B38+B40/4</f>
        <v>1.82</v>
      </c>
      <c r="D50" s="3754">
        <f t="shared" si="4"/>
        <v>0.20147399999999999</v>
      </c>
      <c r="I50" s="3751" t="s">
        <v>3135</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3126</v>
      </c>
      <c r="B52" s="3762">
        <v>4</v>
      </c>
      <c r="C52" s="3763"/>
      <c r="D52" s="3764"/>
      <c r="I52" s="3761" t="s">
        <v>3126</v>
      </c>
      <c r="J52" s="3762">
        <v>4</v>
      </c>
      <c r="K52" s="3763"/>
      <c r="L52" s="3764"/>
    </row>
    <row r="53" spans="1:12">
      <c r="A53" s="3748" t="s">
        <v>3130</v>
      </c>
      <c r="B53" s="3758">
        <v>1.77</v>
      </c>
      <c r="C53" s="510"/>
      <c r="D53" s="1899"/>
      <c r="I53" s="3748" t="s">
        <v>3130</v>
      </c>
      <c r="J53" s="3758">
        <v>3.63</v>
      </c>
      <c r="K53" s="510"/>
      <c r="L53" s="1899"/>
    </row>
    <row r="54" spans="1:12" ht="13.5" thickBot="1">
      <c r="A54" s="3756" t="s">
        <v>3131</v>
      </c>
      <c r="B54" s="3757">
        <v>3.12</v>
      </c>
      <c r="C54" s="510"/>
      <c r="D54" s="1899"/>
      <c r="I54" s="3756" t="s">
        <v>3131</v>
      </c>
      <c r="J54" s="3757">
        <v>5.4</v>
      </c>
      <c r="K54" s="510"/>
      <c r="L54" s="1899"/>
    </row>
    <row r="55" spans="1:12">
      <c r="A55" s="3745" t="s">
        <v>3127</v>
      </c>
      <c r="B55" s="3755">
        <v>0</v>
      </c>
      <c r="C55" s="510"/>
      <c r="D55" s="1899"/>
      <c r="I55" s="3745" t="s">
        <v>3127</v>
      </c>
      <c r="J55" s="3755">
        <v>2.92</v>
      </c>
      <c r="K55" s="510"/>
      <c r="L55" s="1899"/>
    </row>
    <row r="56" spans="1:12">
      <c r="A56" s="3748" t="s">
        <v>3128</v>
      </c>
      <c r="B56" s="3758">
        <v>5.67</v>
      </c>
      <c r="C56" s="510"/>
      <c r="D56" s="1899"/>
      <c r="I56" s="3748" t="s">
        <v>3128</v>
      </c>
      <c r="J56" s="3758">
        <v>0</v>
      </c>
      <c r="K56" s="510"/>
      <c r="L56" s="1899"/>
    </row>
    <row r="57" spans="1:12">
      <c r="A57" s="3748" t="s">
        <v>540</v>
      </c>
      <c r="B57" s="3758">
        <v>0</v>
      </c>
      <c r="C57" s="510"/>
      <c r="D57" s="1899"/>
      <c r="I57" s="3748" t="s">
        <v>540</v>
      </c>
      <c r="J57" s="3758">
        <v>0</v>
      </c>
      <c r="K57" s="510"/>
      <c r="L57" s="1899"/>
    </row>
    <row r="58" spans="1:12" ht="13.5" thickBot="1">
      <c r="A58" s="3756" t="s">
        <v>3129</v>
      </c>
      <c r="B58" s="3757">
        <v>3.45</v>
      </c>
      <c r="C58" s="510"/>
      <c r="D58" s="1899"/>
      <c r="I58" s="3756" t="s">
        <v>3129</v>
      </c>
      <c r="J58" s="3757">
        <v>3.45</v>
      </c>
      <c r="K58" s="510"/>
      <c r="L58" s="1899"/>
    </row>
    <row r="59" spans="1:12">
      <c r="A59" s="3745" t="s">
        <v>3136</v>
      </c>
      <c r="B59" s="3755">
        <v>0</v>
      </c>
      <c r="C59" s="510"/>
      <c r="D59" s="1899"/>
      <c r="I59" s="3745" t="s">
        <v>3136</v>
      </c>
      <c r="J59" s="3755">
        <v>0</v>
      </c>
      <c r="K59" s="510"/>
      <c r="L59" s="1899"/>
    </row>
    <row r="60" spans="1:12">
      <c r="A60" s="3748" t="s">
        <v>3137</v>
      </c>
      <c r="B60" s="3758">
        <v>0</v>
      </c>
      <c r="C60" s="510"/>
      <c r="D60" s="1899"/>
      <c r="I60" s="3748" t="s">
        <v>3137</v>
      </c>
      <c r="J60" s="3758">
        <v>0</v>
      </c>
      <c r="K60" s="510"/>
      <c r="L60" s="1899"/>
    </row>
    <row r="61" spans="1:12">
      <c r="A61" s="3748" t="s">
        <v>3138</v>
      </c>
      <c r="B61" s="3758">
        <v>0</v>
      </c>
      <c r="C61" s="510"/>
      <c r="D61" s="1899"/>
      <c r="I61" s="3748" t="s">
        <v>3138</v>
      </c>
      <c r="J61" s="3758">
        <v>0</v>
      </c>
      <c r="K61" s="510"/>
      <c r="L61" s="1899"/>
    </row>
    <row r="62" spans="1:12" ht="13.5" thickBot="1">
      <c r="A62" s="3748" t="s">
        <v>3139</v>
      </c>
      <c r="B62" s="3758">
        <v>0</v>
      </c>
      <c r="C62" s="510"/>
      <c r="D62" s="1899"/>
      <c r="I62" s="3748" t="s">
        <v>3139</v>
      </c>
      <c r="J62" s="3758">
        <v>0</v>
      </c>
      <c r="K62" s="510"/>
      <c r="L62" s="1899"/>
    </row>
    <row r="63" spans="1:12">
      <c r="A63" s="3759" t="s">
        <v>3132</v>
      </c>
      <c r="B63" s="3746">
        <f>ROUNDUP(B54/0.2,0)/2</f>
        <v>8</v>
      </c>
      <c r="C63" s="3760">
        <f>B53+B61+0.2*2+B62+B57/4</f>
        <v>2.17</v>
      </c>
      <c r="D63" s="3747">
        <f>B63*C63*0.0123</f>
        <v>0.213528</v>
      </c>
      <c r="I63" s="3759" t="s">
        <v>3132</v>
      </c>
      <c r="J63" s="3746">
        <f>ROUNDUP(J54/0.2,0)/2</f>
        <v>13.5</v>
      </c>
      <c r="K63" s="3760">
        <f>J53+J61+0.2*2+J62+J57/4</f>
        <v>4.03</v>
      </c>
      <c r="L63" s="3747">
        <f>J63*K63*0.0123</f>
        <v>0.66918149999999998</v>
      </c>
    </row>
    <row r="64" spans="1:12">
      <c r="A64" s="3749" t="s">
        <v>3133</v>
      </c>
      <c r="B64" s="3155">
        <f>ROUNDUP(B54/0.2,0)/2</f>
        <v>8</v>
      </c>
      <c r="C64" s="3750">
        <f>B53+B61+0.2*2+B62+B58/4</f>
        <v>3.03</v>
      </c>
      <c r="D64" s="1899">
        <f t="shared" ref="D64:D66" si="6">B64*C64*0.0123</f>
        <v>0.29815199999999997</v>
      </c>
      <c r="I64" s="3749" t="s">
        <v>3133</v>
      </c>
      <c r="J64" s="3155">
        <f>ROUNDUP(J54/0.2,0)/2</f>
        <v>13.5</v>
      </c>
      <c r="K64" s="3750">
        <f>J53+J61+0.2*2+J62+J58/4</f>
        <v>4.8899999999999997</v>
      </c>
      <c r="L64" s="1899">
        <f t="shared" ref="L64:L66" si="7">J64*K64*0.0123</f>
        <v>0.8119845</v>
      </c>
    </row>
    <row r="65" spans="1:15">
      <c r="A65" s="3749" t="s">
        <v>3134</v>
      </c>
      <c r="B65" s="3155">
        <f>ROUNDUP(B53/0.2,0)/2</f>
        <v>4.5</v>
      </c>
      <c r="C65" s="510">
        <f>0.2*2+B59+B60+B54+B55/4</f>
        <v>3.52</v>
      </c>
      <c r="D65" s="1899">
        <f t="shared" si="6"/>
        <v>0.19483200000000001</v>
      </c>
      <c r="I65" s="3749" t="s">
        <v>3134</v>
      </c>
      <c r="J65" s="3155">
        <f>ROUNDUP(J53/0.2,0)/2</f>
        <v>9.5</v>
      </c>
      <c r="K65" s="510">
        <f>0.2*2+J59+J60+J54+J55/4</f>
        <v>6.53</v>
      </c>
      <c r="L65" s="1899">
        <f t="shared" si="7"/>
        <v>0.76303049999999994</v>
      </c>
    </row>
    <row r="66" spans="1:15" ht="13.5" thickBot="1">
      <c r="A66" s="3751" t="s">
        <v>3135</v>
      </c>
      <c r="B66" s="3752">
        <f>ROUNDUP(B53/0.2,0)/2</f>
        <v>4.5</v>
      </c>
      <c r="C66" s="3753">
        <f>0.2*2+B59+B60+B54+B56/4</f>
        <v>4.9400000000000004</v>
      </c>
      <c r="D66" s="3754">
        <f t="shared" si="6"/>
        <v>0.27342899999999998</v>
      </c>
      <c r="I66" s="3751" t="s">
        <v>3135</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3126</v>
      </c>
      <c r="B68" s="3762">
        <v>5</v>
      </c>
      <c r="C68" s="3763"/>
      <c r="D68" s="3764"/>
      <c r="I68" s="4201"/>
      <c r="J68" s="4201"/>
      <c r="K68" s="4201"/>
      <c r="L68" s="4201"/>
      <c r="M68" s="4201"/>
      <c r="N68" s="4201"/>
      <c r="O68" s="4201"/>
    </row>
    <row r="69" spans="1:15">
      <c r="A69" s="3748" t="s">
        <v>3130</v>
      </c>
      <c r="B69" s="3758">
        <v>3.63</v>
      </c>
      <c r="C69" s="510"/>
      <c r="D69" s="1899"/>
      <c r="I69" s="4201"/>
      <c r="J69" s="4201"/>
      <c r="K69" s="4201"/>
      <c r="L69" s="4201"/>
      <c r="M69" s="4201"/>
      <c r="N69" s="4201"/>
      <c r="O69" s="4201"/>
    </row>
    <row r="70" spans="1:15" ht="13.5" thickBot="1">
      <c r="A70" s="3756" t="s">
        <v>3131</v>
      </c>
      <c r="B70" s="3757">
        <v>5.65</v>
      </c>
      <c r="C70" s="510"/>
      <c r="D70" s="1899"/>
      <c r="I70" s="4201"/>
      <c r="J70" s="4201"/>
      <c r="K70" s="4201"/>
      <c r="L70" s="4201"/>
      <c r="M70" s="4201"/>
      <c r="N70" s="4201"/>
      <c r="O70" s="4201"/>
    </row>
    <row r="71" spans="1:15">
      <c r="A71" s="3745" t="s">
        <v>3127</v>
      </c>
      <c r="B71" s="3755">
        <v>3.12</v>
      </c>
      <c r="C71" s="510"/>
      <c r="D71" s="1899"/>
      <c r="I71" s="4201"/>
      <c r="J71" s="4201"/>
      <c r="K71" s="4201"/>
      <c r="L71" s="4201"/>
      <c r="M71" s="4201"/>
      <c r="N71" s="4201"/>
      <c r="O71" s="4201"/>
    </row>
    <row r="72" spans="1:15">
      <c r="A72" s="3748" t="s">
        <v>3128</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3129</v>
      </c>
      <c r="B74" s="3757">
        <v>3.42</v>
      </c>
      <c r="C74" s="510"/>
      <c r="D74" s="1899"/>
      <c r="I74" s="4201"/>
      <c r="J74" s="4201"/>
      <c r="K74" s="4201"/>
      <c r="L74" s="4201"/>
      <c r="M74" s="4201"/>
      <c r="N74" s="4201"/>
      <c r="O74" s="4201"/>
    </row>
    <row r="75" spans="1:15">
      <c r="A75" s="3745" t="s">
        <v>3136</v>
      </c>
      <c r="B75" s="3755">
        <v>0</v>
      </c>
      <c r="C75" s="510"/>
      <c r="D75" s="1899"/>
      <c r="I75" s="4201"/>
      <c r="J75" s="4201"/>
      <c r="K75" s="4201"/>
      <c r="L75" s="4201"/>
      <c r="M75" s="4201"/>
      <c r="N75" s="4201"/>
      <c r="O75" s="4201"/>
    </row>
    <row r="76" spans="1:15">
      <c r="A76" s="3748" t="s">
        <v>3137</v>
      </c>
      <c r="B76" s="3758">
        <v>0</v>
      </c>
      <c r="C76" s="510"/>
      <c r="D76" s="1899"/>
      <c r="I76" s="4201"/>
      <c r="J76" s="4201"/>
      <c r="K76" s="4201"/>
      <c r="L76" s="4201"/>
      <c r="M76" s="4201"/>
      <c r="N76" s="4201"/>
      <c r="O76" s="4201"/>
    </row>
    <row r="77" spans="1:15">
      <c r="A77" s="3748" t="s">
        <v>3138</v>
      </c>
      <c r="B77" s="3758">
        <v>0</v>
      </c>
      <c r="C77" s="510"/>
      <c r="D77" s="1899"/>
      <c r="I77" s="4201"/>
      <c r="J77" s="4201"/>
      <c r="K77" s="4201"/>
      <c r="L77" s="4201"/>
      <c r="M77" s="4201"/>
      <c r="N77" s="4201"/>
      <c r="O77" s="4201"/>
    </row>
    <row r="78" spans="1:15" ht="13.5" thickBot="1">
      <c r="A78" s="3748" t="s">
        <v>3139</v>
      </c>
      <c r="B78" s="3758">
        <v>0</v>
      </c>
      <c r="C78" s="510"/>
      <c r="D78" s="1899"/>
      <c r="I78" s="4201"/>
      <c r="J78" s="4201"/>
      <c r="K78" s="4201"/>
      <c r="L78" s="4201"/>
      <c r="M78" s="4201"/>
      <c r="N78" s="4201"/>
      <c r="O78" s="4201"/>
    </row>
    <row r="79" spans="1:15">
      <c r="A79" s="3759" t="s">
        <v>3132</v>
      </c>
      <c r="B79" s="3746">
        <f>ROUNDUP(B70/0.2,0)/2</f>
        <v>14.5</v>
      </c>
      <c r="C79" s="3760">
        <f>B69+B77+0.2*2+B78+B73/4</f>
        <v>4.03</v>
      </c>
      <c r="D79" s="3747">
        <f>B79*C79*0.0123</f>
        <v>0.71875049999999996</v>
      </c>
      <c r="I79" s="4201"/>
      <c r="J79" s="4201"/>
      <c r="K79" s="4201"/>
      <c r="L79" s="4201"/>
      <c r="M79" s="4201"/>
      <c r="N79" s="4201"/>
      <c r="O79" s="4201"/>
    </row>
    <row r="80" spans="1:15">
      <c r="A80" s="3749" t="s">
        <v>3133</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3134</v>
      </c>
      <c r="B81" s="3155">
        <f>ROUNDUP(B69/0.2,0)/2</f>
        <v>9.5</v>
      </c>
      <c r="C81" s="510">
        <f>0.2*2+B75+B76+B70+B71/4</f>
        <v>6.83</v>
      </c>
      <c r="D81" s="1899">
        <f t="shared" si="8"/>
        <v>0.7980855</v>
      </c>
      <c r="I81" s="4201"/>
      <c r="J81" s="4201"/>
      <c r="K81" s="4201"/>
      <c r="L81" s="4201"/>
      <c r="M81" s="4201"/>
      <c r="N81" s="4201"/>
      <c r="O81" s="4201"/>
    </row>
    <row r="82" spans="1:15" ht="13.5" thickBot="1">
      <c r="A82" s="3751" t="s">
        <v>3135</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3140</v>
      </c>
      <c r="B86" s="4197"/>
      <c r="G86" s="4196">
        <f>1*4*0.0219*1.15</f>
        <v>0.10074</v>
      </c>
      <c r="I86" s="4197" t="s">
        <v>3140</v>
      </c>
      <c r="J86" s="4197"/>
      <c r="O86" s="4196">
        <f>1*4*0.0219*1.15</f>
        <v>0.10074</v>
      </c>
    </row>
    <row r="87" spans="1:15">
      <c r="A87" s="4197" t="s">
        <v>3141</v>
      </c>
      <c r="B87" s="4197">
        <f>ROUNDUP(3.45/0.4,0)</f>
        <v>9</v>
      </c>
      <c r="C87" s="4196">
        <f>2.95/3+0.2+3.75/3</f>
        <v>2.43333333333333</v>
      </c>
      <c r="D87" s="4196">
        <f>0.0123*C87*B87</f>
        <v>0.26937</v>
      </c>
      <c r="G87" s="4196">
        <f>6.67*(0.4*2+0.12+0.11*2)*0.0123*1.15</f>
        <v>0.107555751</v>
      </c>
      <c r="I87" s="4197" t="s">
        <v>3141</v>
      </c>
      <c r="J87" s="4197">
        <f>ROUNDUP(3.45/0.4,0)</f>
        <v>9</v>
      </c>
      <c r="K87" s="4196">
        <f>2.95/3+0.2+3.75/3</f>
        <v>2.43333333333333</v>
      </c>
      <c r="O87" s="4196">
        <f>6.67*(0.4*2+0.12+0.11*2)*0.0123*1.15</f>
        <v>0.107555751</v>
      </c>
    </row>
    <row r="88" spans="1:15">
      <c r="A88" s="4197" t="s">
        <v>3142</v>
      </c>
      <c r="B88" s="4197">
        <f>ROUNDUP(3.9/0.3,0)</f>
        <v>13</v>
      </c>
      <c r="C88" s="4196">
        <f>0.2+1.5+0.2+3.75/3</f>
        <v>3.15</v>
      </c>
      <c r="D88" s="4196">
        <f t="shared" ref="D88" si="9">0.0123*C88*B88</f>
        <v>0.50368500000000005</v>
      </c>
      <c r="G88" s="4196">
        <f>SUM(G85:G87)</f>
        <v>0.25073075099999997</v>
      </c>
      <c r="I88" s="4197" t="s">
        <v>3142</v>
      </c>
      <c r="J88" s="4197">
        <f>ROUNDUP(3.9/0.3,0)</f>
        <v>13</v>
      </c>
      <c r="K88" s="4196">
        <f>0.2+1.5+0.2+3.75/3</f>
        <v>3.15</v>
      </c>
      <c r="O88" s="4196">
        <f>SUM(O85:O87)</f>
        <v>0.25073075099999997</v>
      </c>
    </row>
    <row r="89" spans="1:15">
      <c r="A89" s="4199" t="s">
        <v>3543</v>
      </c>
      <c r="B89" s="4197"/>
      <c r="I89" s="4199" t="s">
        <v>3543</v>
      </c>
      <c r="J89" s="4197"/>
    </row>
    <row r="90" spans="1:15">
      <c r="A90" s="4197" t="s">
        <v>2579</v>
      </c>
      <c r="B90" s="4197">
        <v>4</v>
      </c>
      <c r="C90" s="4196">
        <f>G88</f>
        <v>0.25073075099999997</v>
      </c>
      <c r="D90" s="4196">
        <f>C90*B90</f>
        <v>1.0029230039999999</v>
      </c>
      <c r="I90" s="4197" t="s">
        <v>2579</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3544</v>
      </c>
      <c r="B95" s="4197"/>
      <c r="C95" s="4196">
        <f>0.12</f>
        <v>0.12</v>
      </c>
      <c r="D95" s="4196">
        <f>17.012+10.17+25.7</f>
        <v>52.881999999999998</v>
      </c>
      <c r="I95" s="4197" t="s">
        <v>3544</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3545</v>
      </c>
      <c r="D98" s="4196">
        <f>D92/D96</f>
        <v>1.65296020763209</v>
      </c>
      <c r="I98" s="4197"/>
      <c r="J98" s="4197"/>
      <c r="K98" s="4196" t="s">
        <v>3545</v>
      </c>
      <c r="L98" s="4196">
        <f>L92/L96</f>
        <v>1.3917863571998501</v>
      </c>
    </row>
    <row r="99" spans="1:12">
      <c r="A99" s="4197"/>
      <c r="B99" s="4197"/>
      <c r="C99" s="4196" t="s">
        <v>3547</v>
      </c>
      <c r="D99" s="4196">
        <f>D98*1.15</f>
        <v>1.9009042387769</v>
      </c>
      <c r="I99" s="4197"/>
      <c r="J99" s="4197"/>
      <c r="K99" s="4201" t="s">
        <v>3547</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4692" t="s">
        <v>5</v>
      </c>
      <c r="B1" s="4692"/>
      <c r="C1" s="4692"/>
      <c r="D1" s="4692"/>
      <c r="E1" s="4692"/>
      <c r="F1" s="4116"/>
    </row>
    <row r="2" spans="1:7" ht="12.75" customHeight="1">
      <c r="A2" s="4692" t="s">
        <v>3192</v>
      </c>
      <c r="B2" s="4692"/>
      <c r="C2" s="4692"/>
      <c r="D2" s="4692"/>
      <c r="E2" s="4692"/>
      <c r="F2" s="4116"/>
    </row>
    <row r="3" spans="1:7" ht="12.75" customHeight="1">
      <c r="A3" s="4692" t="s">
        <v>3193</v>
      </c>
      <c r="B3" s="4692"/>
      <c r="C3" s="4692"/>
      <c r="D3" s="4692"/>
      <c r="E3" s="4692"/>
      <c r="F3" s="4116"/>
    </row>
    <row r="4" spans="1:7" ht="12.75" customHeight="1">
      <c r="A4" s="4692" t="s">
        <v>60</v>
      </c>
      <c r="B4" s="4692"/>
      <c r="C4" s="4692"/>
      <c r="D4" s="4692"/>
      <c r="E4" s="4692"/>
      <c r="F4" s="4116"/>
    </row>
    <row r="5" spans="1:7" ht="5.0999999999999996" customHeight="1">
      <c r="A5" s="4118"/>
      <c r="B5" s="4118"/>
      <c r="C5" s="4119"/>
      <c r="D5" s="4118"/>
      <c r="E5" s="4120"/>
      <c r="F5" s="4121"/>
    </row>
    <row r="6" spans="1:7" ht="12.75" customHeight="1">
      <c r="A6" s="4693" t="s">
        <v>3194</v>
      </c>
      <c r="B6" s="4693"/>
      <c r="C6" s="4693"/>
      <c r="D6" s="4693"/>
      <c r="E6" s="4693"/>
      <c r="F6" s="4122"/>
    </row>
    <row r="7" spans="1:7" ht="13.5" customHeight="1">
      <c r="A7" s="4123" t="s">
        <v>3195</v>
      </c>
      <c r="B7" s="4123"/>
      <c r="C7" s="4123"/>
      <c r="D7" s="4123"/>
      <c r="E7" s="4123"/>
      <c r="F7" s="4122"/>
    </row>
    <row r="8" spans="1:7">
      <c r="A8" s="4690" t="s">
        <v>3196</v>
      </c>
      <c r="B8" s="4691"/>
      <c r="C8" s="4124"/>
      <c r="D8" s="4125"/>
      <c r="E8" s="4126" t="s">
        <v>2212</v>
      </c>
      <c r="F8" s="4127"/>
    </row>
    <row r="9" spans="1:7" ht="5.0999999999999996" customHeight="1" thickBot="1"/>
    <row r="10" spans="1:7" ht="13.5" thickBot="1">
      <c r="A10" s="4128" t="s">
        <v>3197</v>
      </c>
      <c r="B10" s="4129" t="s">
        <v>3198</v>
      </c>
      <c r="C10" s="4129" t="s">
        <v>3199</v>
      </c>
      <c r="D10" s="4129" t="s">
        <v>340</v>
      </c>
      <c r="E10" s="4130" t="s">
        <v>3200</v>
      </c>
    </row>
    <row r="11" spans="1:7" ht="5.0999999999999996" customHeight="1">
      <c r="A11" s="4131"/>
      <c r="B11" s="4131"/>
      <c r="C11" s="4131"/>
      <c r="D11" s="4131"/>
      <c r="E11" s="4131"/>
    </row>
    <row r="12" spans="1:7">
      <c r="A12" s="4132">
        <v>1</v>
      </c>
      <c r="B12" s="4133" t="s">
        <v>3201</v>
      </c>
      <c r="C12" s="4134">
        <v>1977</v>
      </c>
      <c r="D12" s="4132" t="s">
        <v>148</v>
      </c>
      <c r="E12" s="4133" t="s">
        <v>3202</v>
      </c>
      <c r="G12" s="4135"/>
    </row>
    <row r="13" spans="1:7">
      <c r="A13" s="4132">
        <v>2</v>
      </c>
      <c r="B13" s="4133" t="s">
        <v>3203</v>
      </c>
      <c r="C13" s="4134">
        <v>1659</v>
      </c>
      <c r="D13" s="4132" t="s">
        <v>148</v>
      </c>
      <c r="E13" s="4133" t="s">
        <v>3202</v>
      </c>
      <c r="F13" s="4135"/>
    </row>
    <row r="14" spans="1:7">
      <c r="A14" s="4132">
        <v>3</v>
      </c>
      <c r="B14" s="4133" t="s">
        <v>3204</v>
      </c>
      <c r="C14" s="4134">
        <v>1255</v>
      </c>
      <c r="D14" s="4132" t="s">
        <v>148</v>
      </c>
      <c r="E14" s="4133" t="s">
        <v>3202</v>
      </c>
      <c r="F14" s="4135"/>
    </row>
    <row r="15" spans="1:7">
      <c r="A15" s="4132">
        <v>4</v>
      </c>
      <c r="B15" s="4133" t="s">
        <v>3205</v>
      </c>
      <c r="C15" s="4134">
        <v>1100</v>
      </c>
      <c r="D15" s="4132" t="s">
        <v>148</v>
      </c>
      <c r="E15" s="4133" t="s">
        <v>3202</v>
      </c>
      <c r="F15" s="4135"/>
    </row>
    <row r="16" spans="1:7">
      <c r="A16" s="4132">
        <v>5</v>
      </c>
      <c r="B16" s="4133" t="s">
        <v>3206</v>
      </c>
      <c r="C16" s="4134">
        <v>847</v>
      </c>
      <c r="D16" s="4132" t="s">
        <v>148</v>
      </c>
      <c r="E16" s="4133" t="s">
        <v>3202</v>
      </c>
      <c r="F16" s="4135"/>
    </row>
    <row r="17" spans="1:7">
      <c r="A17" s="4132">
        <v>6</v>
      </c>
      <c r="B17" s="4133" t="s">
        <v>3207</v>
      </c>
      <c r="C17" s="4134">
        <v>721</v>
      </c>
      <c r="D17" s="4132" t="s">
        <v>148</v>
      </c>
      <c r="E17" s="4133" t="s">
        <v>3202</v>
      </c>
      <c r="F17" s="4135"/>
      <c r="G17" s="4117">
        <v>22</v>
      </c>
    </row>
    <row r="18" spans="1:7">
      <c r="A18" s="4132">
        <v>7</v>
      </c>
      <c r="B18" s="4133" t="s">
        <v>3208</v>
      </c>
      <c r="C18" s="4134">
        <v>659</v>
      </c>
      <c r="D18" s="4132" t="s">
        <v>148</v>
      </c>
      <c r="E18" s="4133" t="s">
        <v>3202</v>
      </c>
      <c r="F18" s="4135"/>
    </row>
    <row r="19" spans="1:7">
      <c r="A19" s="4132">
        <v>8</v>
      </c>
      <c r="B19" s="4133" t="s">
        <v>3209</v>
      </c>
      <c r="C19" s="4134">
        <v>6937</v>
      </c>
      <c r="D19" s="4132" t="s">
        <v>148</v>
      </c>
      <c r="E19" s="4133" t="s">
        <v>3202</v>
      </c>
      <c r="G19" s="4135"/>
    </row>
    <row r="20" spans="1:7">
      <c r="A20" s="4132">
        <v>9</v>
      </c>
      <c r="B20" s="4133" t="s">
        <v>3210</v>
      </c>
      <c r="C20" s="4136">
        <f>2714</f>
        <v>2714</v>
      </c>
      <c r="D20" s="4132" t="s">
        <v>148</v>
      </c>
      <c r="E20" s="4133" t="s">
        <v>3211</v>
      </c>
    </row>
    <row r="21" spans="1:7">
      <c r="A21" s="4132">
        <v>10</v>
      </c>
      <c r="B21" s="4133" t="s">
        <v>3212</v>
      </c>
      <c r="C21" s="4134">
        <v>1534</v>
      </c>
      <c r="D21" s="4132" t="s">
        <v>47</v>
      </c>
      <c r="E21" s="4133" t="s">
        <v>3213</v>
      </c>
    </row>
    <row r="22" spans="1:7">
      <c r="A22" s="4132">
        <v>11</v>
      </c>
      <c r="B22" s="4133" t="s">
        <v>3214</v>
      </c>
      <c r="C22" s="4134">
        <v>1770</v>
      </c>
      <c r="D22" s="4132" t="s">
        <v>47</v>
      </c>
      <c r="E22" s="4133" t="s">
        <v>3213</v>
      </c>
    </row>
    <row r="23" spans="1:7" ht="12.75" customHeight="1">
      <c r="A23" s="4132">
        <v>12</v>
      </c>
      <c r="B23" s="4117" t="s">
        <v>3215</v>
      </c>
      <c r="C23" s="4134">
        <v>250</v>
      </c>
      <c r="D23" s="4137" t="s">
        <v>3</v>
      </c>
      <c r="E23" s="4117" t="s">
        <v>3216</v>
      </c>
    </row>
    <row r="24" spans="1:7">
      <c r="A24" s="4132">
        <v>13</v>
      </c>
      <c r="B24" s="4117" t="s">
        <v>3217</v>
      </c>
      <c r="C24" s="4134">
        <v>300</v>
      </c>
      <c r="D24" s="4137" t="s">
        <v>3</v>
      </c>
      <c r="E24" s="4117" t="s">
        <v>3216</v>
      </c>
    </row>
    <row r="25" spans="1:7">
      <c r="A25" s="4132">
        <v>14</v>
      </c>
      <c r="B25" s="4133" t="s">
        <v>3218</v>
      </c>
      <c r="C25" s="4138">
        <v>107.87</v>
      </c>
      <c r="D25" s="4132" t="s">
        <v>1</v>
      </c>
      <c r="E25" s="4133" t="s">
        <v>3219</v>
      </c>
    </row>
    <row r="26" spans="1:7">
      <c r="A26" s="4132">
        <v>15</v>
      </c>
      <c r="B26" s="4133" t="s">
        <v>3220</v>
      </c>
      <c r="C26" s="4138">
        <v>323.63</v>
      </c>
      <c r="D26" s="4132" t="s">
        <v>242</v>
      </c>
      <c r="E26" s="4133" t="s">
        <v>3219</v>
      </c>
    </row>
    <row r="27" spans="1:7">
      <c r="A27" s="4132">
        <v>16</v>
      </c>
      <c r="B27" s="4133" t="s">
        <v>3221</v>
      </c>
      <c r="C27" s="4138">
        <v>54.26</v>
      </c>
      <c r="D27" s="4132" t="s">
        <v>2432</v>
      </c>
      <c r="E27" s="4133" t="s">
        <v>3222</v>
      </c>
    </row>
    <row r="28" spans="1:7">
      <c r="A28" s="4132">
        <v>17</v>
      </c>
      <c r="B28" s="4133" t="s">
        <v>3223</v>
      </c>
      <c r="C28" s="4134">
        <v>45.6</v>
      </c>
      <c r="D28" s="4132" t="s">
        <v>2432</v>
      </c>
      <c r="E28" s="4133" t="s">
        <v>3222</v>
      </c>
    </row>
    <row r="29" spans="1:7">
      <c r="A29" s="4132">
        <v>18</v>
      </c>
      <c r="B29" s="4139" t="s">
        <v>3483</v>
      </c>
      <c r="C29" s="4134">
        <v>187.47</v>
      </c>
      <c r="D29" s="4140" t="s">
        <v>3</v>
      </c>
      <c r="E29" s="4133" t="s">
        <v>3224</v>
      </c>
    </row>
    <row r="30" spans="1:7">
      <c r="A30" s="4132">
        <v>19</v>
      </c>
      <c r="B30" s="4139" t="s">
        <v>3484</v>
      </c>
      <c r="C30" s="4134">
        <v>246.83</v>
      </c>
      <c r="D30" s="4140" t="s">
        <v>3</v>
      </c>
      <c r="E30" s="4133" t="s">
        <v>3224</v>
      </c>
    </row>
    <row r="31" spans="1:7">
      <c r="A31" s="4132">
        <v>20</v>
      </c>
      <c r="B31" s="4139" t="s">
        <v>3485</v>
      </c>
      <c r="C31" s="4134">
        <v>246.83</v>
      </c>
      <c r="D31" s="4140" t="s">
        <v>3</v>
      </c>
      <c r="E31" s="4133" t="s">
        <v>3224</v>
      </c>
    </row>
    <row r="32" spans="1:7">
      <c r="A32" s="4132">
        <v>21</v>
      </c>
      <c r="B32" s="4139" t="s">
        <v>3486</v>
      </c>
      <c r="C32" s="4134">
        <v>491.84</v>
      </c>
      <c r="D32" s="4140" t="s">
        <v>3</v>
      </c>
      <c r="E32" s="4133" t="s">
        <v>3224</v>
      </c>
    </row>
    <row r="33" spans="1:8">
      <c r="A33" s="4132">
        <v>22</v>
      </c>
      <c r="B33" s="4139" t="s">
        <v>3225</v>
      </c>
      <c r="C33" s="4134">
        <v>187.47</v>
      </c>
      <c r="D33" s="4140" t="s">
        <v>3</v>
      </c>
      <c r="E33" s="4133" t="s">
        <v>3224</v>
      </c>
    </row>
    <row r="34" spans="1:8">
      <c r="A34" s="4132">
        <v>23</v>
      </c>
      <c r="B34" s="4139" t="s">
        <v>3226</v>
      </c>
      <c r="C34" s="4134">
        <v>246.83</v>
      </c>
      <c r="D34" s="4140" t="s">
        <v>3</v>
      </c>
      <c r="E34" s="4133" t="s">
        <v>3224</v>
      </c>
    </row>
    <row r="35" spans="1:8">
      <c r="A35" s="4132">
        <v>24</v>
      </c>
      <c r="B35" s="4139" t="s">
        <v>3227</v>
      </c>
      <c r="C35" s="4134">
        <v>491.84</v>
      </c>
      <c r="D35" s="4140" t="s">
        <v>3</v>
      </c>
      <c r="E35" s="4133" t="s">
        <v>3224</v>
      </c>
    </row>
    <row r="36" spans="1:8">
      <c r="A36" s="4132">
        <v>25</v>
      </c>
      <c r="B36" s="4139" t="s">
        <v>3228</v>
      </c>
      <c r="C36" s="4141">
        <v>1640.06</v>
      </c>
      <c r="D36" s="4140" t="s">
        <v>3</v>
      </c>
      <c r="E36" s="4133" t="s">
        <v>3224</v>
      </c>
    </row>
    <row r="37" spans="1:8">
      <c r="A37" s="4132">
        <v>26</v>
      </c>
      <c r="B37" s="4139" t="s">
        <v>3487</v>
      </c>
      <c r="C37" s="4134">
        <v>210.06</v>
      </c>
      <c r="D37" s="4140" t="s">
        <v>3</v>
      </c>
      <c r="E37" s="4133" t="s">
        <v>3224</v>
      </c>
      <c r="H37" s="4135"/>
    </row>
    <row r="38" spans="1:8">
      <c r="A38" s="4132">
        <v>27</v>
      </c>
      <c r="B38" s="4139" t="s">
        <v>3229</v>
      </c>
      <c r="C38" s="4134">
        <v>1858.21</v>
      </c>
      <c r="D38" s="4140" t="s">
        <v>3</v>
      </c>
      <c r="E38" s="4133" t="s">
        <v>3224</v>
      </c>
    </row>
    <row r="39" spans="1:8">
      <c r="A39" s="4132">
        <v>28</v>
      </c>
      <c r="B39" s="4139" t="s">
        <v>3488</v>
      </c>
      <c r="C39" s="4134">
        <v>328.21</v>
      </c>
      <c r="D39" s="4140" t="s">
        <v>3</v>
      </c>
      <c r="E39" s="4133" t="s">
        <v>3224</v>
      </c>
    </row>
    <row r="40" spans="1:8">
      <c r="A40" s="4132">
        <v>29</v>
      </c>
      <c r="B40" s="4139" t="s">
        <v>3489</v>
      </c>
      <c r="C40" s="4134">
        <v>437.62</v>
      </c>
      <c r="D40" s="4140" t="s">
        <v>3</v>
      </c>
      <c r="E40" s="4133" t="s">
        <v>3224</v>
      </c>
    </row>
    <row r="41" spans="1:8">
      <c r="A41" s="4132">
        <v>30</v>
      </c>
      <c r="B41" s="4139" t="s">
        <v>3230</v>
      </c>
      <c r="C41" s="4134">
        <v>2067.62</v>
      </c>
      <c r="D41" s="4140" t="s">
        <v>3</v>
      </c>
      <c r="E41" s="4133" t="s">
        <v>3224</v>
      </c>
    </row>
    <row r="42" spans="1:8">
      <c r="A42" s="4132">
        <v>31</v>
      </c>
      <c r="B42" s="4139" t="s">
        <v>3231</v>
      </c>
      <c r="C42" s="4134">
        <v>2805.23</v>
      </c>
      <c r="D42" s="4140" t="s">
        <v>3</v>
      </c>
      <c r="E42" s="4133" t="s">
        <v>3224</v>
      </c>
    </row>
    <row r="43" spans="1:8">
      <c r="A43" s="4132">
        <v>32</v>
      </c>
      <c r="B43" s="4139" t="s">
        <v>3490</v>
      </c>
      <c r="C43" s="4134">
        <v>875.23</v>
      </c>
      <c r="D43" s="4140" t="s">
        <v>3</v>
      </c>
      <c r="E43" s="4133" t="s">
        <v>3224</v>
      </c>
      <c r="F43" s="4135"/>
    </row>
    <row r="44" spans="1:8" ht="12.75" customHeight="1">
      <c r="A44" s="4132">
        <v>33</v>
      </c>
      <c r="B44" s="4139" t="s">
        <v>3232</v>
      </c>
      <c r="C44" s="4134">
        <v>27.98</v>
      </c>
      <c r="D44" s="4140" t="s">
        <v>1</v>
      </c>
      <c r="E44" s="4133" t="s">
        <v>3233</v>
      </c>
    </row>
    <row r="45" spans="1:8">
      <c r="A45" s="4132">
        <v>34</v>
      </c>
      <c r="B45" s="4139" t="s">
        <v>3234</v>
      </c>
      <c r="C45" s="4134">
        <v>32.270000000000003</v>
      </c>
      <c r="D45" s="4140" t="s">
        <v>1</v>
      </c>
      <c r="E45" s="4133" t="s">
        <v>3233</v>
      </c>
    </row>
    <row r="46" spans="1:8">
      <c r="A46" s="4132">
        <v>35</v>
      </c>
      <c r="B46" s="4142" t="s">
        <v>3235</v>
      </c>
      <c r="C46" s="4134">
        <v>251.48</v>
      </c>
      <c r="D46" s="4140" t="s">
        <v>1</v>
      </c>
      <c r="E46" s="4133" t="s">
        <v>3236</v>
      </c>
    </row>
    <row r="47" spans="1:8">
      <c r="A47" s="4132">
        <v>36</v>
      </c>
      <c r="B47" s="4139" t="s">
        <v>3237</v>
      </c>
      <c r="C47" s="4134">
        <v>39.299999999999997</v>
      </c>
      <c r="D47" s="4140" t="s">
        <v>1</v>
      </c>
      <c r="E47" s="4133" t="s">
        <v>3233</v>
      </c>
    </row>
    <row r="48" spans="1:8" ht="12.75" customHeight="1">
      <c r="A48" s="4132">
        <v>37</v>
      </c>
      <c r="B48" s="4142" t="s">
        <v>3238</v>
      </c>
      <c r="C48" s="4138">
        <v>482.88</v>
      </c>
      <c r="D48" s="4140" t="s">
        <v>1</v>
      </c>
      <c r="E48" s="4133" t="s">
        <v>3236</v>
      </c>
    </row>
    <row r="49" spans="1:5">
      <c r="A49" s="4132">
        <v>38</v>
      </c>
      <c r="B49" s="4139" t="s">
        <v>3239</v>
      </c>
      <c r="C49" s="4138">
        <v>51.65</v>
      </c>
      <c r="D49" s="4140" t="s">
        <v>1</v>
      </c>
      <c r="E49" s="4133" t="s">
        <v>3233</v>
      </c>
    </row>
    <row r="50" spans="1:5">
      <c r="A50" s="4132">
        <v>39</v>
      </c>
      <c r="B50" s="4143" t="s">
        <v>3240</v>
      </c>
      <c r="C50" s="4134">
        <v>740</v>
      </c>
      <c r="D50" s="4140" t="s">
        <v>3</v>
      </c>
      <c r="E50" s="4133" t="s">
        <v>3241</v>
      </c>
    </row>
    <row r="51" spans="1:5">
      <c r="A51" s="4132">
        <v>40</v>
      </c>
      <c r="B51" s="4143" t="s">
        <v>3242</v>
      </c>
      <c r="C51" s="4134">
        <v>910</v>
      </c>
      <c r="D51" s="4140" t="s">
        <v>3</v>
      </c>
      <c r="E51" s="4133" t="s">
        <v>3241</v>
      </c>
    </row>
    <row r="52" spans="1:5">
      <c r="A52" s="4132">
        <v>41</v>
      </c>
      <c r="B52" s="4143" t="s">
        <v>3243</v>
      </c>
      <c r="C52" s="4134">
        <v>1060</v>
      </c>
      <c r="D52" s="4140" t="s">
        <v>3</v>
      </c>
      <c r="E52" s="4133" t="s">
        <v>3241</v>
      </c>
    </row>
    <row r="53" spans="1:5">
      <c r="A53" s="4132">
        <v>42</v>
      </c>
      <c r="B53" s="4143" t="s">
        <v>3244</v>
      </c>
      <c r="C53" s="4134">
        <v>1860</v>
      </c>
      <c r="D53" s="4140" t="s">
        <v>3</v>
      </c>
      <c r="E53" s="4133" t="s">
        <v>3241</v>
      </c>
    </row>
    <row r="54" spans="1:5">
      <c r="A54" s="4132">
        <v>43</v>
      </c>
      <c r="B54" s="4117" t="s">
        <v>3245</v>
      </c>
      <c r="C54" s="4138">
        <v>7.85</v>
      </c>
      <c r="D54" s="4137" t="s">
        <v>1</v>
      </c>
      <c r="E54" s="4133" t="s">
        <v>3233</v>
      </c>
    </row>
    <row r="55" spans="1:5">
      <c r="A55" s="4132">
        <v>44</v>
      </c>
      <c r="B55" s="4133" t="s">
        <v>3246</v>
      </c>
      <c r="C55" s="4134">
        <v>2370</v>
      </c>
      <c r="D55" s="4132" t="s">
        <v>242</v>
      </c>
      <c r="E55" s="4133" t="s">
        <v>3247</v>
      </c>
    </row>
    <row r="56" spans="1:5">
      <c r="A56" s="4132">
        <v>45</v>
      </c>
      <c r="B56" s="4144" t="s">
        <v>3248</v>
      </c>
      <c r="C56" s="4134">
        <v>53.1</v>
      </c>
      <c r="D56" s="4140" t="s">
        <v>3</v>
      </c>
      <c r="E56" s="4138" t="s">
        <v>3216</v>
      </c>
    </row>
    <row r="57" spans="1:5">
      <c r="A57" s="4132">
        <v>46</v>
      </c>
      <c r="B57" s="4144" t="s">
        <v>3249</v>
      </c>
      <c r="C57" s="4134">
        <v>54.1</v>
      </c>
      <c r="D57" s="4140" t="s">
        <v>3</v>
      </c>
      <c r="E57" s="4138" t="s">
        <v>3216</v>
      </c>
    </row>
    <row r="58" spans="1:5">
      <c r="A58" s="4132">
        <v>47</v>
      </c>
      <c r="B58" s="4144" t="s">
        <v>3250</v>
      </c>
      <c r="C58" s="4134">
        <v>53.1</v>
      </c>
      <c r="D58" s="4140" t="s">
        <v>3</v>
      </c>
      <c r="E58" s="4138" t="s">
        <v>3216</v>
      </c>
    </row>
    <row r="59" spans="1:5">
      <c r="A59" s="4132">
        <v>48</v>
      </c>
      <c r="B59" s="4133" t="s">
        <v>3251</v>
      </c>
      <c r="C59" s="4134">
        <f>ROUND(7.52*1.18*60,2)</f>
        <v>532.41999999999996</v>
      </c>
      <c r="D59" s="4132" t="s">
        <v>118</v>
      </c>
      <c r="E59" s="4133" t="s">
        <v>3252</v>
      </c>
    </row>
    <row r="60" spans="1:5">
      <c r="A60" s="4132">
        <v>49</v>
      </c>
      <c r="B60" s="4133" t="s">
        <v>3253</v>
      </c>
      <c r="C60" s="4134">
        <v>2.5</v>
      </c>
      <c r="D60" s="4132" t="s">
        <v>118</v>
      </c>
      <c r="E60" s="4145"/>
    </row>
    <row r="61" spans="1:5">
      <c r="A61" s="4132">
        <v>50</v>
      </c>
      <c r="B61" s="4133" t="s">
        <v>3254</v>
      </c>
      <c r="C61" s="4134">
        <v>61</v>
      </c>
      <c r="D61" s="4132" t="s">
        <v>183</v>
      </c>
      <c r="E61" s="4133" t="s">
        <v>3247</v>
      </c>
    </row>
    <row r="62" spans="1:5">
      <c r="A62" s="4132">
        <v>51</v>
      </c>
      <c r="B62" s="4144" t="s">
        <v>3255</v>
      </c>
      <c r="C62" s="4134">
        <v>200</v>
      </c>
      <c r="D62" s="4137" t="s">
        <v>3</v>
      </c>
      <c r="E62" s="4117" t="s">
        <v>3216</v>
      </c>
    </row>
    <row r="63" spans="1:5" ht="12.75" customHeight="1">
      <c r="A63" s="4132">
        <v>52</v>
      </c>
      <c r="B63" s="4133" t="s">
        <v>2564</v>
      </c>
      <c r="C63" s="4134">
        <v>1100</v>
      </c>
      <c r="D63" s="4132" t="s">
        <v>2430</v>
      </c>
      <c r="E63" s="4133" t="s">
        <v>3247</v>
      </c>
    </row>
    <row r="64" spans="1:5">
      <c r="A64" s="4132">
        <v>53</v>
      </c>
      <c r="B64" s="4133" t="s">
        <v>3256</v>
      </c>
      <c r="C64" s="4134">
        <v>1250</v>
      </c>
      <c r="D64" s="4132" t="s">
        <v>2430</v>
      </c>
      <c r="E64" s="4133" t="s">
        <v>3247</v>
      </c>
    </row>
    <row r="65" spans="1:5">
      <c r="A65" s="4132">
        <v>54</v>
      </c>
      <c r="B65" s="4138" t="s">
        <v>3257</v>
      </c>
      <c r="C65" s="4134">
        <v>33</v>
      </c>
      <c r="D65" s="4132" t="s">
        <v>3</v>
      </c>
      <c r="E65" s="4133" t="s">
        <v>3247</v>
      </c>
    </row>
    <row r="66" spans="1:5">
      <c r="A66" s="4132">
        <v>55</v>
      </c>
      <c r="B66" s="4133" t="s">
        <v>3258</v>
      </c>
      <c r="C66" s="4134">
        <v>33</v>
      </c>
      <c r="D66" s="4132" t="s">
        <v>3</v>
      </c>
      <c r="E66" s="4133" t="s">
        <v>3247</v>
      </c>
    </row>
    <row r="67" spans="1:5">
      <c r="A67" s="4132">
        <v>56</v>
      </c>
      <c r="B67" s="4133" t="s">
        <v>3259</v>
      </c>
      <c r="C67" s="4134">
        <v>40</v>
      </c>
      <c r="D67" s="4132" t="s">
        <v>3</v>
      </c>
      <c r="E67" s="4133" t="s">
        <v>3247</v>
      </c>
    </row>
    <row r="68" spans="1:5">
      <c r="A68" s="4132">
        <v>57</v>
      </c>
      <c r="B68" s="4133" t="s">
        <v>3260</v>
      </c>
      <c r="C68" s="4134">
        <v>65</v>
      </c>
      <c r="D68" s="4132" t="s">
        <v>3</v>
      </c>
      <c r="E68" s="4133" t="s">
        <v>3247</v>
      </c>
    </row>
    <row r="69" spans="1:5">
      <c r="A69" s="4132">
        <v>58</v>
      </c>
      <c r="B69" s="4144" t="s">
        <v>3261</v>
      </c>
      <c r="C69" s="4134">
        <v>1850</v>
      </c>
      <c r="D69" s="4137" t="s">
        <v>3</v>
      </c>
      <c r="E69" s="4117" t="s">
        <v>3216</v>
      </c>
    </row>
    <row r="70" spans="1:5">
      <c r="A70" s="4132">
        <v>59</v>
      </c>
      <c r="B70" s="4143" t="s">
        <v>3262</v>
      </c>
      <c r="C70" s="4134">
        <f>2300*1.18</f>
        <v>2714</v>
      </c>
      <c r="D70" s="4132" t="s">
        <v>3</v>
      </c>
      <c r="E70" s="4133" t="s">
        <v>3263</v>
      </c>
    </row>
    <row r="71" spans="1:5" ht="12.75" customHeight="1">
      <c r="A71" s="4132">
        <v>60</v>
      </c>
      <c r="B71" s="4146" t="s">
        <v>3264</v>
      </c>
      <c r="C71" s="4147">
        <f>533.93*7</f>
        <v>3737.51</v>
      </c>
      <c r="D71" s="4137" t="s">
        <v>3</v>
      </c>
      <c r="E71" s="4133"/>
    </row>
    <row r="72" spans="1:5">
      <c r="A72" s="4132">
        <v>61</v>
      </c>
      <c r="B72" s="4133" t="s">
        <v>3265</v>
      </c>
      <c r="C72" s="4134">
        <v>900</v>
      </c>
      <c r="D72" s="4132" t="s">
        <v>120</v>
      </c>
      <c r="E72" s="4133" t="s">
        <v>3247</v>
      </c>
    </row>
    <row r="73" spans="1:5">
      <c r="A73" s="4132">
        <v>62</v>
      </c>
      <c r="B73" s="4133" t="s">
        <v>3266</v>
      </c>
      <c r="C73" s="4134">
        <v>385</v>
      </c>
      <c r="D73" s="4132" t="s">
        <v>120</v>
      </c>
      <c r="E73" s="4133" t="s">
        <v>3247</v>
      </c>
    </row>
    <row r="74" spans="1:5">
      <c r="A74" s="4132">
        <v>63</v>
      </c>
      <c r="B74" s="4133" t="s">
        <v>3267</v>
      </c>
      <c r="C74" s="4136">
        <v>350</v>
      </c>
      <c r="D74" s="4148" t="s">
        <v>3268</v>
      </c>
      <c r="E74" s="4133" t="s">
        <v>3269</v>
      </c>
    </row>
    <row r="75" spans="1:5">
      <c r="A75" s="4132">
        <v>64</v>
      </c>
      <c r="B75" s="4144" t="s">
        <v>3270</v>
      </c>
      <c r="C75" s="4134">
        <v>12.89</v>
      </c>
      <c r="D75" s="4137" t="s">
        <v>3</v>
      </c>
      <c r="E75" s="4117" t="s">
        <v>3216</v>
      </c>
    </row>
    <row r="76" spans="1:5">
      <c r="A76" s="4132">
        <v>65</v>
      </c>
      <c r="B76" s="4117" t="s">
        <v>3271</v>
      </c>
      <c r="C76" s="4134">
        <v>43</v>
      </c>
      <c r="D76" s="4137" t="s">
        <v>183</v>
      </c>
      <c r="E76" s="4133" t="s">
        <v>3247</v>
      </c>
    </row>
    <row r="77" spans="1:5">
      <c r="A77" s="4132">
        <v>66</v>
      </c>
      <c r="B77" s="4139" t="s">
        <v>3272</v>
      </c>
      <c r="C77" s="4134">
        <v>1032.5</v>
      </c>
      <c r="D77" s="4140" t="s">
        <v>3</v>
      </c>
      <c r="E77" s="4133" t="s">
        <v>3273</v>
      </c>
    </row>
    <row r="78" spans="1:5">
      <c r="A78" s="4132">
        <v>67</v>
      </c>
      <c r="B78" s="4139" t="s">
        <v>3274</v>
      </c>
      <c r="C78" s="4134">
        <v>1121</v>
      </c>
      <c r="D78" s="4140" t="s">
        <v>3</v>
      </c>
      <c r="E78" s="4133" t="s">
        <v>3273</v>
      </c>
    </row>
    <row r="79" spans="1:5">
      <c r="A79" s="4132">
        <v>68</v>
      </c>
      <c r="B79" s="4139" t="s">
        <v>3275</v>
      </c>
      <c r="C79" s="4134">
        <v>1392.4</v>
      </c>
      <c r="D79" s="4140" t="s">
        <v>3</v>
      </c>
      <c r="E79" s="4133" t="s">
        <v>3273</v>
      </c>
    </row>
    <row r="80" spans="1:5">
      <c r="A80" s="4132">
        <v>69</v>
      </c>
      <c r="B80" s="4139" t="s">
        <v>3276</v>
      </c>
      <c r="C80" s="4134">
        <v>1362.9</v>
      </c>
      <c r="D80" s="4140" t="s">
        <v>3</v>
      </c>
      <c r="E80" s="4133" t="s">
        <v>3273</v>
      </c>
    </row>
    <row r="81" spans="1:5">
      <c r="A81" s="4132">
        <v>70</v>
      </c>
      <c r="B81" s="4139" t="s">
        <v>3277</v>
      </c>
      <c r="C81" s="4134">
        <v>1793.6</v>
      </c>
      <c r="D81" s="4140" t="s">
        <v>3</v>
      </c>
      <c r="E81" s="4133" t="s">
        <v>3273</v>
      </c>
    </row>
    <row r="82" spans="1:5">
      <c r="A82" s="4132">
        <v>71</v>
      </c>
      <c r="B82" s="4139" t="s">
        <v>3278</v>
      </c>
      <c r="C82" s="4134">
        <v>2106.3000000000002</v>
      </c>
      <c r="D82" s="4140" t="s">
        <v>3</v>
      </c>
      <c r="E82" s="4133" t="s">
        <v>3273</v>
      </c>
    </row>
    <row r="83" spans="1:5">
      <c r="A83" s="4132">
        <v>72</v>
      </c>
      <c r="B83" s="4139" t="s">
        <v>3279</v>
      </c>
      <c r="C83" s="4141">
        <v>3351.2</v>
      </c>
      <c r="D83" s="4140" t="s">
        <v>3</v>
      </c>
      <c r="E83" s="4133" t="s">
        <v>3273</v>
      </c>
    </row>
    <row r="84" spans="1:5">
      <c r="A84" s="4132">
        <v>73</v>
      </c>
      <c r="B84" s="4139" t="s">
        <v>3280</v>
      </c>
      <c r="C84" s="4141">
        <v>3469.2</v>
      </c>
      <c r="D84" s="4140" t="s">
        <v>3</v>
      </c>
      <c r="E84" s="4133" t="s">
        <v>3273</v>
      </c>
    </row>
    <row r="85" spans="1:5">
      <c r="A85" s="4132">
        <v>74</v>
      </c>
      <c r="B85" s="4139" t="s">
        <v>3281</v>
      </c>
      <c r="C85" s="4141">
        <v>4088.7</v>
      </c>
      <c r="D85" s="4140" t="s">
        <v>3</v>
      </c>
      <c r="E85" s="4133" t="s">
        <v>3273</v>
      </c>
    </row>
    <row r="86" spans="1:5">
      <c r="A86" s="4132">
        <v>75</v>
      </c>
      <c r="B86" s="4139" t="s">
        <v>3282</v>
      </c>
      <c r="C86" s="4141">
        <v>5699.4</v>
      </c>
      <c r="D86" s="4140" t="s">
        <v>3</v>
      </c>
      <c r="E86" s="4133" t="s">
        <v>3273</v>
      </c>
    </row>
    <row r="87" spans="1:5">
      <c r="A87" s="4132">
        <v>76</v>
      </c>
      <c r="B87" s="4139" t="s">
        <v>3283</v>
      </c>
      <c r="C87" s="4141">
        <v>6796.8</v>
      </c>
      <c r="D87" s="4140" t="s">
        <v>3</v>
      </c>
      <c r="E87" s="4133" t="s">
        <v>3273</v>
      </c>
    </row>
    <row r="88" spans="1:5">
      <c r="A88" s="4132">
        <v>77</v>
      </c>
      <c r="B88" s="4139" t="s">
        <v>3284</v>
      </c>
      <c r="C88" s="4141">
        <v>7976.8</v>
      </c>
      <c r="D88" s="4140" t="s">
        <v>3</v>
      </c>
      <c r="E88" s="4133" t="s">
        <v>3273</v>
      </c>
    </row>
    <row r="89" spans="1:5">
      <c r="A89" s="4132">
        <v>78</v>
      </c>
      <c r="B89" s="4144" t="s">
        <v>3285</v>
      </c>
      <c r="C89" s="4134">
        <v>26.5</v>
      </c>
      <c r="D89" s="4137" t="s">
        <v>3</v>
      </c>
      <c r="E89" s="4117" t="s">
        <v>3216</v>
      </c>
    </row>
    <row r="90" spans="1:5">
      <c r="A90" s="4132">
        <v>79</v>
      </c>
      <c r="B90" s="4144" t="s">
        <v>3286</v>
      </c>
      <c r="C90" s="4134">
        <v>230.1</v>
      </c>
      <c r="D90" s="4137" t="s">
        <v>3</v>
      </c>
      <c r="E90" s="4117" t="s">
        <v>3216</v>
      </c>
    </row>
    <row r="91" spans="1:5">
      <c r="A91" s="4132">
        <v>80</v>
      </c>
      <c r="B91" s="4144" t="s">
        <v>3287</v>
      </c>
      <c r="C91" s="4134">
        <v>306.8</v>
      </c>
      <c r="D91" s="4137" t="s">
        <v>3</v>
      </c>
      <c r="E91" s="4117" t="s">
        <v>3216</v>
      </c>
    </row>
    <row r="92" spans="1:5">
      <c r="A92" s="4132">
        <v>81</v>
      </c>
      <c r="B92" s="4144" t="s">
        <v>3288</v>
      </c>
      <c r="C92" s="4134">
        <v>28.32</v>
      </c>
      <c r="D92" s="4137" t="s">
        <v>3</v>
      </c>
      <c r="E92" s="4117" t="s">
        <v>3216</v>
      </c>
    </row>
    <row r="93" spans="1:5">
      <c r="A93" s="4132">
        <v>82</v>
      </c>
      <c r="B93" s="4139" t="s">
        <v>3289</v>
      </c>
      <c r="C93" s="4134">
        <v>1652</v>
      </c>
      <c r="D93" s="4140" t="s">
        <v>3</v>
      </c>
      <c r="E93" s="4133" t="s">
        <v>3273</v>
      </c>
    </row>
    <row r="94" spans="1:5">
      <c r="A94" s="4132">
        <v>83</v>
      </c>
      <c r="B94" s="4139" t="s">
        <v>3290</v>
      </c>
      <c r="C94" s="4134">
        <v>2124</v>
      </c>
      <c r="D94" s="4140" t="s">
        <v>3</v>
      </c>
      <c r="E94" s="4133" t="s">
        <v>3273</v>
      </c>
    </row>
    <row r="95" spans="1:5">
      <c r="A95" s="4132">
        <v>84</v>
      </c>
      <c r="B95" s="4139" t="s">
        <v>3291</v>
      </c>
      <c r="C95" s="4134">
        <v>5664</v>
      </c>
      <c r="D95" s="4140" t="s">
        <v>3</v>
      </c>
      <c r="E95" s="4133" t="s">
        <v>3273</v>
      </c>
    </row>
    <row r="96" spans="1:5">
      <c r="A96" s="4132">
        <v>85</v>
      </c>
      <c r="B96" s="4146" t="s">
        <v>3292</v>
      </c>
      <c r="C96" s="4147">
        <f>48.57*7</f>
        <v>339.99</v>
      </c>
      <c r="D96" s="4137" t="s">
        <v>3</v>
      </c>
      <c r="E96" s="4145"/>
    </row>
    <row r="97" spans="1:5">
      <c r="A97" s="4132">
        <v>86</v>
      </c>
      <c r="B97" s="4133" t="s">
        <v>3293</v>
      </c>
      <c r="C97" s="4134">
        <v>1100</v>
      </c>
      <c r="D97" s="4132" t="s">
        <v>2430</v>
      </c>
      <c r="E97" s="4133" t="s">
        <v>3247</v>
      </c>
    </row>
    <row r="98" spans="1:5">
      <c r="A98" s="4132">
        <v>87</v>
      </c>
      <c r="B98" s="4133" t="s">
        <v>3294</v>
      </c>
      <c r="C98" s="4134">
        <v>1100</v>
      </c>
      <c r="D98" s="4132" t="s">
        <v>2430</v>
      </c>
      <c r="E98" s="4133" t="s">
        <v>3247</v>
      </c>
    </row>
    <row r="99" spans="1:5">
      <c r="A99" s="4132">
        <v>88</v>
      </c>
      <c r="B99" s="4139" t="s">
        <v>3491</v>
      </c>
      <c r="C99" s="4134">
        <v>1168.2</v>
      </c>
      <c r="D99" s="4140" t="s">
        <v>3</v>
      </c>
      <c r="E99" s="4133" t="s">
        <v>3273</v>
      </c>
    </row>
    <row r="100" spans="1:5">
      <c r="A100" s="4132">
        <v>89</v>
      </c>
      <c r="B100" s="4139" t="s">
        <v>3492</v>
      </c>
      <c r="C100" s="4134">
        <v>1357</v>
      </c>
      <c r="D100" s="4140" t="s">
        <v>3</v>
      </c>
      <c r="E100" s="4133" t="s">
        <v>3273</v>
      </c>
    </row>
    <row r="101" spans="1:5">
      <c r="A101" s="4132">
        <v>90</v>
      </c>
      <c r="B101" s="4139" t="s">
        <v>3493</v>
      </c>
      <c r="C101" s="4134">
        <v>2100.4</v>
      </c>
      <c r="D101" s="4140" t="s">
        <v>3</v>
      </c>
      <c r="E101" s="4133" t="s">
        <v>3273</v>
      </c>
    </row>
    <row r="102" spans="1:5">
      <c r="A102" s="4132">
        <v>91</v>
      </c>
      <c r="B102" s="4139" t="s">
        <v>3494</v>
      </c>
      <c r="C102" s="4134">
        <v>3097.5</v>
      </c>
      <c r="D102" s="4140" t="s">
        <v>3</v>
      </c>
      <c r="E102" s="4133" t="s">
        <v>3273</v>
      </c>
    </row>
    <row r="103" spans="1:5">
      <c r="A103" s="4132">
        <v>92</v>
      </c>
      <c r="B103" s="4139" t="s">
        <v>3295</v>
      </c>
      <c r="C103" s="4134">
        <v>1239</v>
      </c>
      <c r="D103" s="4140" t="s">
        <v>3</v>
      </c>
      <c r="E103" s="4133" t="s">
        <v>3273</v>
      </c>
    </row>
    <row r="104" spans="1:5">
      <c r="A104" s="4132">
        <v>93</v>
      </c>
      <c r="B104" s="4139" t="s">
        <v>3296</v>
      </c>
      <c r="C104" s="4134">
        <v>1486.8</v>
      </c>
      <c r="D104" s="4140" t="s">
        <v>3</v>
      </c>
      <c r="E104" s="4133" t="s">
        <v>3273</v>
      </c>
    </row>
    <row r="105" spans="1:5">
      <c r="A105" s="4132">
        <v>94</v>
      </c>
      <c r="B105" s="4139" t="s">
        <v>3297</v>
      </c>
      <c r="C105" s="4134">
        <v>4012</v>
      </c>
      <c r="D105" s="4140" t="s">
        <v>3</v>
      </c>
      <c r="E105" s="4133" t="s">
        <v>3273</v>
      </c>
    </row>
    <row r="106" spans="1:5">
      <c r="A106" s="4132">
        <v>95</v>
      </c>
      <c r="B106" s="4133" t="s">
        <v>3298</v>
      </c>
      <c r="C106" s="4136">
        <f>ROUND((7500*1.18)/15.24,2)</f>
        <v>580.71</v>
      </c>
      <c r="D106" s="4132" t="s">
        <v>1</v>
      </c>
      <c r="E106" s="4133" t="s">
        <v>3299</v>
      </c>
    </row>
    <row r="107" spans="1:5">
      <c r="A107" s="4132">
        <v>96</v>
      </c>
      <c r="B107" s="4144" t="s">
        <v>3300</v>
      </c>
      <c r="C107" s="4134">
        <v>286.36</v>
      </c>
      <c r="D107" s="4137" t="s">
        <v>3</v>
      </c>
      <c r="E107" s="4117" t="s">
        <v>3216</v>
      </c>
    </row>
    <row r="108" spans="1:5">
      <c r="A108" s="4132">
        <v>97</v>
      </c>
      <c r="B108" s="4144" t="s">
        <v>3301</v>
      </c>
      <c r="C108" s="4134">
        <v>286.36</v>
      </c>
      <c r="D108" s="4137" t="s">
        <v>3</v>
      </c>
      <c r="E108" s="4117" t="s">
        <v>3216</v>
      </c>
    </row>
    <row r="109" spans="1:5">
      <c r="A109" s="4132">
        <v>98</v>
      </c>
      <c r="B109" s="4146" t="s">
        <v>3302</v>
      </c>
      <c r="C109" s="4149">
        <v>95</v>
      </c>
      <c r="D109" s="4132" t="s">
        <v>279</v>
      </c>
      <c r="E109" s="4133" t="s">
        <v>3247</v>
      </c>
    </row>
    <row r="110" spans="1:5">
      <c r="A110" s="4132">
        <v>99</v>
      </c>
      <c r="B110" s="4133" t="s">
        <v>3303</v>
      </c>
      <c r="C110" s="4136">
        <v>550</v>
      </c>
      <c r="D110" s="4132" t="s">
        <v>2430</v>
      </c>
      <c r="E110" s="4133" t="s">
        <v>3304</v>
      </c>
    </row>
    <row r="111" spans="1:5">
      <c r="A111" s="4132">
        <v>100</v>
      </c>
      <c r="B111" s="4144" t="s">
        <v>3305</v>
      </c>
      <c r="C111" s="4134">
        <v>35.4</v>
      </c>
      <c r="D111" s="4137" t="s">
        <v>3</v>
      </c>
      <c r="E111" s="4117" t="s">
        <v>3216</v>
      </c>
    </row>
    <row r="112" spans="1:5">
      <c r="A112" s="4132">
        <v>101</v>
      </c>
      <c r="B112" s="4146" t="s">
        <v>3306</v>
      </c>
      <c r="C112" s="4150">
        <f>47.25*7</f>
        <v>330.75</v>
      </c>
      <c r="D112" s="4132" t="s">
        <v>3</v>
      </c>
      <c r="E112" s="4145"/>
    </row>
    <row r="113" spans="1:5">
      <c r="A113" s="4132">
        <v>102</v>
      </c>
      <c r="B113" s="4144" t="s">
        <v>3307</v>
      </c>
      <c r="C113" s="4134">
        <v>200</v>
      </c>
      <c r="D113" s="4137" t="s">
        <v>3</v>
      </c>
      <c r="E113" s="4117" t="s">
        <v>3216</v>
      </c>
    </row>
    <row r="114" spans="1:5">
      <c r="A114" s="4132">
        <v>103</v>
      </c>
      <c r="B114" s="4133" t="s">
        <v>3308</v>
      </c>
      <c r="C114" s="4136">
        <v>730</v>
      </c>
      <c r="D114" s="4132" t="s">
        <v>118</v>
      </c>
      <c r="E114" s="4133" t="s">
        <v>3211</v>
      </c>
    </row>
    <row r="115" spans="1:5">
      <c r="A115" s="4132">
        <v>104</v>
      </c>
      <c r="B115" s="4133" t="s">
        <v>3309</v>
      </c>
      <c r="C115" s="4136">
        <v>210</v>
      </c>
      <c r="D115" s="4132" t="s">
        <v>118</v>
      </c>
      <c r="E115" s="4133" t="s">
        <v>3211</v>
      </c>
    </row>
    <row r="116" spans="1:5">
      <c r="A116" s="4132">
        <v>105</v>
      </c>
      <c r="B116" s="4133" t="s">
        <v>3310</v>
      </c>
      <c r="C116" s="4136">
        <v>725</v>
      </c>
      <c r="D116" s="4148" t="s">
        <v>118</v>
      </c>
      <c r="E116" s="4133" t="s">
        <v>3211</v>
      </c>
    </row>
    <row r="117" spans="1:5">
      <c r="A117" s="4132">
        <v>106</v>
      </c>
      <c r="B117" s="4139" t="s">
        <v>3311</v>
      </c>
      <c r="C117" s="4134">
        <v>1062</v>
      </c>
      <c r="D117" s="4140" t="s">
        <v>3</v>
      </c>
      <c r="E117" s="4133" t="s">
        <v>3273</v>
      </c>
    </row>
    <row r="118" spans="1:5">
      <c r="A118" s="4132">
        <v>107</v>
      </c>
      <c r="B118" s="4139" t="s">
        <v>3312</v>
      </c>
      <c r="C118" s="4134">
        <v>2301</v>
      </c>
      <c r="D118" s="4140" t="s">
        <v>3</v>
      </c>
      <c r="E118" s="4133" t="s">
        <v>3273</v>
      </c>
    </row>
    <row r="119" spans="1:5">
      <c r="A119" s="4132">
        <v>108</v>
      </c>
      <c r="B119" s="4139" t="s">
        <v>3313</v>
      </c>
      <c r="C119" s="4134">
        <v>2230.1999999999998</v>
      </c>
      <c r="D119" s="4140" t="s">
        <v>3</v>
      </c>
      <c r="E119" s="4133" t="s">
        <v>3273</v>
      </c>
    </row>
    <row r="120" spans="1:5">
      <c r="A120" s="4132">
        <v>109</v>
      </c>
      <c r="B120" s="4146" t="s">
        <v>3314</v>
      </c>
      <c r="C120" s="4150">
        <f>126.43*7</f>
        <v>885.01</v>
      </c>
      <c r="D120" s="4132" t="s">
        <v>3</v>
      </c>
      <c r="E120" s="4133" t="s">
        <v>3315</v>
      </c>
    </row>
    <row r="121" spans="1:5">
      <c r="A121" s="4132">
        <v>110</v>
      </c>
      <c r="B121" s="4144" t="s">
        <v>3316</v>
      </c>
      <c r="C121" s="4134">
        <v>6.9</v>
      </c>
      <c r="D121" s="4137" t="s">
        <v>3</v>
      </c>
      <c r="E121" s="4117" t="s">
        <v>3216</v>
      </c>
    </row>
    <row r="122" spans="1:5">
      <c r="A122" s="4132">
        <v>111</v>
      </c>
      <c r="B122" s="4139" t="s">
        <v>3317</v>
      </c>
      <c r="C122" s="4134">
        <v>1239</v>
      </c>
      <c r="D122" s="4140" t="s">
        <v>3</v>
      </c>
      <c r="E122" s="4133" t="s">
        <v>3273</v>
      </c>
    </row>
    <row r="123" spans="1:5">
      <c r="A123" s="4132">
        <v>112</v>
      </c>
      <c r="B123" s="4139" t="s">
        <v>3318</v>
      </c>
      <c r="C123" s="4134">
        <v>1652</v>
      </c>
      <c r="D123" s="4140" t="s">
        <v>3</v>
      </c>
      <c r="E123" s="4133" t="s">
        <v>3273</v>
      </c>
    </row>
    <row r="124" spans="1:5">
      <c r="A124" s="4132">
        <v>113</v>
      </c>
      <c r="B124" s="4139" t="s">
        <v>3319</v>
      </c>
      <c r="C124" s="4134">
        <v>1829</v>
      </c>
      <c r="D124" s="4140" t="s">
        <v>3</v>
      </c>
      <c r="E124" s="4133" t="s">
        <v>3273</v>
      </c>
    </row>
    <row r="125" spans="1:5">
      <c r="A125" s="4132">
        <v>114</v>
      </c>
      <c r="B125" s="4139" t="s">
        <v>3320</v>
      </c>
      <c r="C125" s="4134">
        <v>3091.6</v>
      </c>
      <c r="D125" s="4140" t="s">
        <v>3</v>
      </c>
      <c r="E125" s="4133" t="s">
        <v>3273</v>
      </c>
    </row>
    <row r="126" spans="1:5">
      <c r="A126" s="4132">
        <v>115</v>
      </c>
      <c r="B126" s="4139" t="s">
        <v>3321</v>
      </c>
      <c r="C126" s="4134">
        <v>4307</v>
      </c>
      <c r="D126" s="4140" t="s">
        <v>3</v>
      </c>
      <c r="E126" s="4133" t="s">
        <v>3273</v>
      </c>
    </row>
    <row r="127" spans="1:5">
      <c r="A127" s="4132">
        <v>116</v>
      </c>
      <c r="B127" s="4133" t="s">
        <v>3322</v>
      </c>
      <c r="C127" s="4134">
        <v>15</v>
      </c>
      <c r="D127" s="4148" t="s">
        <v>3003</v>
      </c>
      <c r="E127" s="4133" t="s">
        <v>3269</v>
      </c>
    </row>
    <row r="128" spans="1:5">
      <c r="A128" s="4132">
        <v>117</v>
      </c>
      <c r="B128" s="4144" t="s">
        <v>3323</v>
      </c>
      <c r="C128" s="4134">
        <v>292.05</v>
      </c>
      <c r="D128" s="4137" t="s">
        <v>3</v>
      </c>
      <c r="E128" s="4117" t="s">
        <v>3216</v>
      </c>
    </row>
    <row r="129" spans="1:5">
      <c r="A129" s="4132">
        <v>118</v>
      </c>
      <c r="B129" s="4144" t="s">
        <v>3324</v>
      </c>
      <c r="C129" s="4134">
        <v>32.06</v>
      </c>
      <c r="D129" s="4137" t="s">
        <v>1</v>
      </c>
      <c r="E129" s="4117" t="s">
        <v>3216</v>
      </c>
    </row>
    <row r="130" spans="1:5">
      <c r="A130" s="4132">
        <v>119</v>
      </c>
      <c r="B130" s="4151" t="s">
        <v>3325</v>
      </c>
      <c r="C130" s="4134">
        <v>32.1</v>
      </c>
      <c r="D130" s="4137" t="s">
        <v>1</v>
      </c>
      <c r="E130" s="4117" t="s">
        <v>3216</v>
      </c>
    </row>
    <row r="131" spans="1:5">
      <c r="A131" s="4132">
        <v>120</v>
      </c>
      <c r="B131" s="4139" t="s">
        <v>3326</v>
      </c>
      <c r="C131" s="4134">
        <v>463.77</v>
      </c>
      <c r="D131" s="4140" t="s">
        <v>1</v>
      </c>
      <c r="E131" s="4117" t="s">
        <v>3327</v>
      </c>
    </row>
    <row r="132" spans="1:5">
      <c r="A132" s="4132">
        <v>121</v>
      </c>
      <c r="B132" s="4139" t="s">
        <v>3328</v>
      </c>
      <c r="C132" s="4134">
        <v>763.5</v>
      </c>
      <c r="D132" s="4140" t="s">
        <v>1</v>
      </c>
      <c r="E132" s="4117" t="s">
        <v>3327</v>
      </c>
    </row>
    <row r="133" spans="1:5">
      <c r="A133" s="4132">
        <v>122</v>
      </c>
      <c r="B133" s="4142" t="s">
        <v>3329</v>
      </c>
      <c r="C133" s="4134">
        <v>1515.17</v>
      </c>
      <c r="D133" s="4140" t="s">
        <v>1</v>
      </c>
      <c r="E133" s="4117" t="s">
        <v>3330</v>
      </c>
    </row>
    <row r="134" spans="1:5">
      <c r="A134" s="4132">
        <v>123</v>
      </c>
      <c r="B134" s="4139" t="s">
        <v>3331</v>
      </c>
      <c r="C134" s="4134">
        <v>1655.85</v>
      </c>
      <c r="D134" s="4140" t="s">
        <v>1</v>
      </c>
      <c r="E134" s="4117" t="s">
        <v>3327</v>
      </c>
    </row>
    <row r="135" spans="1:5">
      <c r="A135" s="4132">
        <v>124</v>
      </c>
      <c r="B135" s="4117" t="s">
        <v>3332</v>
      </c>
      <c r="C135" s="4134">
        <v>98.3</v>
      </c>
      <c r="D135" s="4140" t="s">
        <v>1</v>
      </c>
      <c r="E135" s="4117" t="s">
        <v>3330</v>
      </c>
    </row>
    <row r="136" spans="1:5">
      <c r="A136" s="4132">
        <v>125</v>
      </c>
      <c r="B136" s="4142" t="s">
        <v>3333</v>
      </c>
      <c r="C136" s="4134">
        <v>3685.08</v>
      </c>
      <c r="D136" s="4140" t="s">
        <v>1</v>
      </c>
      <c r="E136" s="4117" t="s">
        <v>3330</v>
      </c>
    </row>
    <row r="137" spans="1:5">
      <c r="A137" s="4132">
        <v>126</v>
      </c>
      <c r="B137" s="4139" t="s">
        <v>3334</v>
      </c>
      <c r="C137" s="4134">
        <v>6336.96</v>
      </c>
      <c r="D137" s="4140" t="s">
        <v>1</v>
      </c>
      <c r="E137" s="4117" t="s">
        <v>3327</v>
      </c>
    </row>
    <row r="138" spans="1:5">
      <c r="A138" s="4132">
        <v>127</v>
      </c>
      <c r="B138" s="4144" t="s">
        <v>3335</v>
      </c>
      <c r="C138" s="4134">
        <v>380</v>
      </c>
      <c r="D138" s="4137" t="s">
        <v>3</v>
      </c>
      <c r="E138" s="4117" t="s">
        <v>3216</v>
      </c>
    </row>
    <row r="139" spans="1:5">
      <c r="A139" s="4132">
        <v>128</v>
      </c>
      <c r="B139" s="4143" t="s">
        <v>3336</v>
      </c>
      <c r="C139" s="4136">
        <v>24874.400000000001</v>
      </c>
      <c r="D139" s="4140" t="s">
        <v>3</v>
      </c>
      <c r="E139" s="4133" t="s">
        <v>3241</v>
      </c>
    </row>
    <row r="140" spans="1:5">
      <c r="A140" s="4132">
        <v>129</v>
      </c>
      <c r="B140" s="4143" t="s">
        <v>3337</v>
      </c>
      <c r="C140" s="4136">
        <v>31078.37</v>
      </c>
      <c r="D140" s="4140" t="s">
        <v>3</v>
      </c>
      <c r="E140" s="4133" t="s">
        <v>3241</v>
      </c>
    </row>
    <row r="141" spans="1:5">
      <c r="A141" s="4132">
        <v>130</v>
      </c>
      <c r="B141" s="4143" t="s">
        <v>3338</v>
      </c>
      <c r="C141" s="4136">
        <v>41671.94</v>
      </c>
      <c r="D141" s="4140" t="s">
        <v>3</v>
      </c>
      <c r="E141" s="4133" t="s">
        <v>3241</v>
      </c>
    </row>
    <row r="142" spans="1:5">
      <c r="A142" s="4132">
        <v>131</v>
      </c>
      <c r="B142" s="4143" t="s">
        <v>3339</v>
      </c>
      <c r="C142" s="4136">
        <v>77315.490000000005</v>
      </c>
      <c r="D142" s="4140" t="s">
        <v>3</v>
      </c>
      <c r="E142" s="4138" t="s">
        <v>3211</v>
      </c>
    </row>
    <row r="143" spans="1:5">
      <c r="A143" s="4140">
        <v>132</v>
      </c>
      <c r="B143" s="4138" t="s">
        <v>3340</v>
      </c>
      <c r="C143" s="4134">
        <v>337.49</v>
      </c>
      <c r="D143" s="4140" t="s">
        <v>3</v>
      </c>
      <c r="E143" s="4138" t="s">
        <v>3341</v>
      </c>
    </row>
    <row r="144" spans="1:5">
      <c r="A144" s="4140">
        <v>133</v>
      </c>
      <c r="B144" s="4138" t="s">
        <v>3342</v>
      </c>
      <c r="C144" s="4152">
        <v>299</v>
      </c>
      <c r="D144" s="4140" t="s">
        <v>120</v>
      </c>
      <c r="E144" s="4138" t="s">
        <v>3247</v>
      </c>
    </row>
    <row r="145" spans="1:6">
      <c r="A145" s="4138">
        <v>134</v>
      </c>
      <c r="B145" s="4138" t="str">
        <f>"SUM. DIESSEL REGULAR ("&amp;F145&amp;")"</f>
        <v>SUM. DIESSEL REGULAR (del 16-03-21 al 19-03-2021)</v>
      </c>
      <c r="C145" s="4138">
        <v>181.6</v>
      </c>
      <c r="D145" s="4140" t="s">
        <v>118</v>
      </c>
      <c r="E145" s="4138" t="s">
        <v>3343</v>
      </c>
      <c r="F145" s="4117" t="s">
        <v>3344</v>
      </c>
    </row>
    <row r="146" spans="1:6">
      <c r="A146" s="4138">
        <v>135</v>
      </c>
      <c r="B146" s="4138" t="s">
        <v>3345</v>
      </c>
      <c r="C146" s="4138">
        <v>117.06</v>
      </c>
      <c r="D146" s="4140" t="s">
        <v>47</v>
      </c>
      <c r="E146" s="4138" t="s">
        <v>3346</v>
      </c>
    </row>
    <row r="147" spans="1:6">
      <c r="A147" s="4138">
        <v>136</v>
      </c>
      <c r="B147" s="4138" t="s">
        <v>3347</v>
      </c>
      <c r="C147" s="4138">
        <v>126.42</v>
      </c>
      <c r="D147" s="4140" t="s">
        <v>47</v>
      </c>
      <c r="E147" s="4138" t="s">
        <v>3346</v>
      </c>
    </row>
    <row r="148" spans="1:6">
      <c r="A148" s="4138">
        <v>137</v>
      </c>
      <c r="B148" s="4138" t="s">
        <v>3348</v>
      </c>
      <c r="C148" s="4138">
        <v>121.28</v>
      </c>
      <c r="D148" s="4140" t="s">
        <v>1</v>
      </c>
      <c r="E148" s="4138" t="s">
        <v>3349</v>
      </c>
    </row>
    <row r="149" spans="1:6">
      <c r="A149" s="4138">
        <v>138</v>
      </c>
      <c r="B149" s="4138" t="s">
        <v>3350</v>
      </c>
      <c r="C149" s="4138">
        <v>119.62</v>
      </c>
      <c r="D149" s="4140" t="s">
        <v>1</v>
      </c>
      <c r="E149" s="4138" t="s">
        <v>3349</v>
      </c>
    </row>
    <row r="150" spans="1:6">
      <c r="A150" s="4138">
        <v>139</v>
      </c>
      <c r="B150" s="4138" t="s">
        <v>3351</v>
      </c>
      <c r="C150" s="4138">
        <v>50.23</v>
      </c>
      <c r="D150" s="4140" t="s">
        <v>1</v>
      </c>
      <c r="E150" s="4138" t="s">
        <v>3349</v>
      </c>
    </row>
    <row r="151" spans="1:6">
      <c r="A151" s="4138">
        <v>140</v>
      </c>
      <c r="B151" s="4138" t="s">
        <v>3352</v>
      </c>
      <c r="C151" s="4138">
        <v>71.790000000000006</v>
      </c>
      <c r="D151" s="4140" t="s">
        <v>1</v>
      </c>
      <c r="E151" s="4138" t="s">
        <v>3349</v>
      </c>
    </row>
    <row r="152" spans="1:6">
      <c r="A152" s="4138">
        <v>141</v>
      </c>
      <c r="B152" s="4138" t="s">
        <v>3353</v>
      </c>
      <c r="C152" s="4134">
        <v>2200</v>
      </c>
      <c r="D152" s="4140" t="s">
        <v>148</v>
      </c>
      <c r="E152" s="4138"/>
      <c r="F152" s="4138"/>
    </row>
    <row r="153" spans="1:6">
      <c r="A153" s="4138">
        <v>142</v>
      </c>
      <c r="B153" s="4138" t="s">
        <v>3354</v>
      </c>
      <c r="C153" s="4134">
        <f>1500*1.18</f>
        <v>1770</v>
      </c>
      <c r="D153" s="4140" t="s">
        <v>47</v>
      </c>
      <c r="E153" s="4138" t="s">
        <v>3213</v>
      </c>
      <c r="F153" s="4138"/>
    </row>
    <row r="154" spans="1:6">
      <c r="A154" s="4138">
        <v>143</v>
      </c>
      <c r="B154" s="4138" t="s">
        <v>3355</v>
      </c>
      <c r="C154" s="4134">
        <v>4700</v>
      </c>
      <c r="D154" s="4140" t="s">
        <v>47</v>
      </c>
      <c r="E154" s="4138"/>
      <c r="F154" s="4138"/>
    </row>
    <row r="155" spans="1:6">
      <c r="A155" s="4138">
        <v>144</v>
      </c>
      <c r="B155" s="4138" t="s">
        <v>3356</v>
      </c>
      <c r="C155" s="4153">
        <v>2500</v>
      </c>
      <c r="D155" s="4140" t="s">
        <v>3</v>
      </c>
      <c r="E155" s="4138" t="s">
        <v>3357</v>
      </c>
      <c r="F155" s="4138"/>
    </row>
    <row r="156" spans="1:6">
      <c r="A156" s="4138">
        <v>145</v>
      </c>
      <c r="B156" s="4138" t="str">
        <f>"SUM. GASOLINA REGULAR ("&amp;F156&amp;")"</f>
        <v>SUM. GASOLINA REGULAR (del 16-03-21 al 19-03-2021)</v>
      </c>
      <c r="C156" s="4134">
        <v>228.5</v>
      </c>
      <c r="D156" s="4140" t="s">
        <v>118</v>
      </c>
      <c r="E156" s="4138" t="s">
        <v>3343</v>
      </c>
      <c r="F156" s="4138" t="s">
        <v>3344</v>
      </c>
    </row>
    <row r="157" spans="1:6">
      <c r="A157" s="4138">
        <v>146</v>
      </c>
      <c r="B157" s="4154" t="s">
        <v>3358</v>
      </c>
      <c r="C157" s="4134">
        <f>12200*1.18</f>
        <v>14396</v>
      </c>
      <c r="D157" s="4140" t="s">
        <v>3</v>
      </c>
      <c r="E157" s="4138" t="s">
        <v>3359</v>
      </c>
      <c r="F157" s="4138"/>
    </row>
    <row r="158" spans="1:6">
      <c r="A158" s="4138">
        <v>147</v>
      </c>
      <c r="B158" s="4139" t="s">
        <v>3360</v>
      </c>
      <c r="C158" s="4134">
        <v>1793.6</v>
      </c>
      <c r="D158" s="4140" t="s">
        <v>3</v>
      </c>
      <c r="E158" s="4138" t="s">
        <v>3273</v>
      </c>
      <c r="F158" s="4138"/>
    </row>
    <row r="159" spans="1:6">
      <c r="A159" s="4138">
        <v>148</v>
      </c>
      <c r="B159" s="4154" t="s">
        <v>3361</v>
      </c>
      <c r="C159" s="4134">
        <v>869.63</v>
      </c>
      <c r="D159" s="4140" t="s">
        <v>3</v>
      </c>
      <c r="E159" s="4138" t="s">
        <v>3241</v>
      </c>
      <c r="F159" s="4138"/>
    </row>
    <row r="160" spans="1:6">
      <c r="A160" s="4138">
        <v>149</v>
      </c>
      <c r="B160" s="4138" t="s">
        <v>3362</v>
      </c>
      <c r="C160" s="4134">
        <v>1210</v>
      </c>
      <c r="D160" s="4140" t="s">
        <v>118</v>
      </c>
      <c r="E160" s="4138" t="s">
        <v>3211</v>
      </c>
      <c r="F160" s="4138"/>
    </row>
    <row r="161" spans="1:7">
      <c r="A161" s="4138">
        <v>150</v>
      </c>
      <c r="B161" s="4138" t="s">
        <v>3363</v>
      </c>
      <c r="C161" s="4134">
        <v>67.180000000000007</v>
      </c>
      <c r="D161" s="4140" t="s">
        <v>2432</v>
      </c>
      <c r="E161" s="4138" t="s">
        <v>3222</v>
      </c>
      <c r="F161" s="4138"/>
    </row>
    <row r="162" spans="1:7">
      <c r="A162" s="4138">
        <v>151</v>
      </c>
      <c r="B162" s="4138" t="s">
        <v>3364</v>
      </c>
      <c r="C162" s="4134">
        <v>350</v>
      </c>
      <c r="D162" s="4140" t="s">
        <v>118</v>
      </c>
      <c r="E162" s="4138"/>
      <c r="F162" s="4138"/>
    </row>
    <row r="163" spans="1:7">
      <c r="A163" s="4138">
        <v>152</v>
      </c>
      <c r="B163" s="4138" t="s">
        <v>3365</v>
      </c>
      <c r="C163" s="4152">
        <f>17*1.18</f>
        <v>20.059999999999999</v>
      </c>
      <c r="D163" s="4140" t="s">
        <v>118</v>
      </c>
      <c r="E163" s="4138" t="s">
        <v>3366</v>
      </c>
      <c r="F163" s="4138"/>
    </row>
    <row r="164" spans="1:7">
      <c r="A164" s="4138">
        <v>153</v>
      </c>
      <c r="B164" s="4139" t="s">
        <v>3367</v>
      </c>
      <c r="C164" s="4134">
        <v>1818.54</v>
      </c>
      <c r="D164" s="4140" t="s">
        <v>1</v>
      </c>
      <c r="E164" s="4138" t="s">
        <v>3330</v>
      </c>
      <c r="F164" s="4138"/>
    </row>
    <row r="165" spans="1:7">
      <c r="A165" s="4138">
        <v>154</v>
      </c>
      <c r="B165" s="4139" t="s">
        <v>3368</v>
      </c>
      <c r="C165" s="4138">
        <v>207.68</v>
      </c>
      <c r="D165" s="4140" t="s">
        <v>1</v>
      </c>
      <c r="E165" s="4138" t="s">
        <v>3236</v>
      </c>
      <c r="F165" s="4138"/>
    </row>
    <row r="166" spans="1:7">
      <c r="A166" s="4117">
        <v>155</v>
      </c>
      <c r="B166" s="4144" t="s">
        <v>3369</v>
      </c>
      <c r="C166" s="4134">
        <v>584.1</v>
      </c>
      <c r="D166" s="4140" t="s">
        <v>3</v>
      </c>
      <c r="E166" s="4138" t="s">
        <v>3370</v>
      </c>
      <c r="F166" s="4138"/>
      <c r="G166" s="4138"/>
    </row>
    <row r="167" spans="1:7">
      <c r="A167" s="4117">
        <v>156</v>
      </c>
      <c r="B167" s="4117" t="s">
        <v>3371</v>
      </c>
      <c r="C167" s="4134">
        <v>1800</v>
      </c>
      <c r="D167" s="4140" t="s">
        <v>148</v>
      </c>
      <c r="E167" s="4138" t="s">
        <v>3372</v>
      </c>
      <c r="F167" s="4138"/>
      <c r="G167" s="4138"/>
    </row>
    <row r="168" spans="1:7">
      <c r="A168" s="4117">
        <v>157</v>
      </c>
      <c r="B168" s="4138" t="s">
        <v>3373</v>
      </c>
      <c r="C168" s="4134">
        <v>110</v>
      </c>
      <c r="D168" s="4140" t="s">
        <v>183</v>
      </c>
      <c r="E168" s="4138"/>
      <c r="F168" s="4138"/>
      <c r="G168" s="4138"/>
    </row>
    <row r="169" spans="1:7">
      <c r="A169" s="4117">
        <v>158</v>
      </c>
      <c r="B169" s="4138" t="s">
        <v>3374</v>
      </c>
      <c r="C169" s="4134">
        <v>750</v>
      </c>
      <c r="D169" s="4140" t="s">
        <v>148</v>
      </c>
      <c r="E169" s="4138" t="s">
        <v>3372</v>
      </c>
      <c r="F169" s="4138"/>
      <c r="G169" s="4138"/>
    </row>
    <row r="170" spans="1:7">
      <c r="A170" s="4117">
        <v>159</v>
      </c>
      <c r="B170" s="4138" t="s">
        <v>3375</v>
      </c>
      <c r="C170" s="4134">
        <v>1600</v>
      </c>
      <c r="D170" s="4140" t="s">
        <v>148</v>
      </c>
      <c r="E170" s="4138" t="s">
        <v>3372</v>
      </c>
      <c r="F170" s="4138"/>
      <c r="G170" s="4138"/>
    </row>
    <row r="171" spans="1:7">
      <c r="A171" s="4117">
        <v>160</v>
      </c>
      <c r="B171" s="4138" t="s">
        <v>3376</v>
      </c>
      <c r="C171" s="4135">
        <v>425</v>
      </c>
      <c r="D171" s="4137" t="s">
        <v>3</v>
      </c>
      <c r="E171" s="4117" t="s">
        <v>3377</v>
      </c>
    </row>
    <row r="172" spans="1:7">
      <c r="A172" s="4117">
        <v>161</v>
      </c>
      <c r="B172" s="4155" t="s">
        <v>3378</v>
      </c>
      <c r="C172" s="4134">
        <v>620.21</v>
      </c>
      <c r="D172" s="4140" t="s">
        <v>3</v>
      </c>
      <c r="E172" s="4138" t="s">
        <v>3370</v>
      </c>
      <c r="F172" s="4138"/>
      <c r="G172" s="4138"/>
    </row>
    <row r="173" spans="1:7">
      <c r="A173" s="4117">
        <v>162</v>
      </c>
      <c r="B173" s="4156" t="s">
        <v>3379</v>
      </c>
      <c r="C173" s="4134">
        <v>55.04</v>
      </c>
      <c r="D173" s="4140" t="s">
        <v>183</v>
      </c>
      <c r="E173" s="4138" t="s">
        <v>3370</v>
      </c>
      <c r="F173" s="4138"/>
      <c r="G173" s="4138"/>
    </row>
    <row r="174" spans="1:7">
      <c r="A174" s="4117">
        <v>163</v>
      </c>
      <c r="B174" s="4156" t="s">
        <v>3380</v>
      </c>
      <c r="C174" s="4134">
        <v>72.569999999999993</v>
      </c>
      <c r="D174" s="4140" t="s">
        <v>3191</v>
      </c>
      <c r="E174" s="4138" t="s">
        <v>3370</v>
      </c>
      <c r="F174" s="4138"/>
      <c r="G174" s="4138"/>
    </row>
    <row r="175" spans="1:7">
      <c r="A175" s="4117">
        <v>164</v>
      </c>
      <c r="B175" s="4155" t="s">
        <v>3381</v>
      </c>
      <c r="C175" s="4134">
        <v>63.83</v>
      </c>
      <c r="D175" s="4140" t="s">
        <v>3</v>
      </c>
      <c r="E175" s="4138" t="s">
        <v>3370</v>
      </c>
      <c r="F175" s="4138"/>
      <c r="G175" s="4138"/>
    </row>
    <row r="176" spans="1:7">
      <c r="A176" s="4117">
        <v>165</v>
      </c>
      <c r="B176" s="4155" t="s">
        <v>3382</v>
      </c>
      <c r="C176" s="4145">
        <v>89.53</v>
      </c>
      <c r="D176" s="4140" t="s">
        <v>3</v>
      </c>
      <c r="E176" s="4138" t="s">
        <v>3370</v>
      </c>
      <c r="F176" s="4138"/>
      <c r="G176" s="4138"/>
    </row>
    <row r="177" spans="1:7">
      <c r="A177" s="4138">
        <v>166</v>
      </c>
      <c r="B177" s="4155" t="s">
        <v>3383</v>
      </c>
      <c r="C177" s="4138">
        <v>287.92</v>
      </c>
      <c r="D177" s="4140" t="s">
        <v>3</v>
      </c>
      <c r="E177" s="4138" t="s">
        <v>3370</v>
      </c>
      <c r="F177" s="4138"/>
      <c r="G177" s="4138"/>
    </row>
    <row r="178" spans="1:7">
      <c r="A178" s="4138">
        <v>167</v>
      </c>
      <c r="B178" s="4138" t="s">
        <v>3384</v>
      </c>
      <c r="C178" s="4157">
        <v>351.58</v>
      </c>
      <c r="D178" s="4140" t="s">
        <v>3</v>
      </c>
      <c r="E178" s="4138" t="s">
        <v>3211</v>
      </c>
      <c r="F178" s="4138"/>
      <c r="G178" s="4138"/>
    </row>
    <row r="179" spans="1:7">
      <c r="A179" s="4138">
        <v>168</v>
      </c>
      <c r="B179" s="4158" t="s">
        <v>3385</v>
      </c>
      <c r="C179" s="4157">
        <v>331.23</v>
      </c>
      <c r="D179" s="4140" t="s">
        <v>3</v>
      </c>
      <c r="E179" s="4138" t="s">
        <v>3211</v>
      </c>
      <c r="F179" s="4138"/>
      <c r="G179" s="4138"/>
    </row>
    <row r="180" spans="1:7">
      <c r="A180" s="4138">
        <v>169</v>
      </c>
      <c r="B180" s="4159" t="s">
        <v>3386</v>
      </c>
      <c r="C180" s="4134">
        <v>352.77</v>
      </c>
      <c r="D180" s="4140" t="s">
        <v>3</v>
      </c>
      <c r="E180" s="4138" t="s">
        <v>3211</v>
      </c>
    </row>
    <row r="181" spans="1:7">
      <c r="A181" s="4138">
        <v>170</v>
      </c>
      <c r="B181" s="4160" t="s">
        <v>3387</v>
      </c>
      <c r="C181" s="4157">
        <v>135.80000000000001</v>
      </c>
      <c r="D181" s="4161" t="s">
        <v>3</v>
      </c>
      <c r="E181" s="4138" t="s">
        <v>3388</v>
      </c>
    </row>
    <row r="182" spans="1:7">
      <c r="A182" s="4138">
        <v>171</v>
      </c>
      <c r="B182" s="4159" t="s">
        <v>3389</v>
      </c>
      <c r="C182" s="4134">
        <v>120.64</v>
      </c>
      <c r="D182" s="4161" t="s">
        <v>3</v>
      </c>
      <c r="E182" s="4138" t="s">
        <v>3388</v>
      </c>
    </row>
    <row r="183" spans="1:7">
      <c r="A183" s="4138">
        <v>172</v>
      </c>
      <c r="B183" s="4158" t="s">
        <v>3390</v>
      </c>
      <c r="C183" s="4157">
        <v>8.65</v>
      </c>
      <c r="D183" s="4140" t="s">
        <v>1665</v>
      </c>
      <c r="E183" s="4138" t="s">
        <v>3388</v>
      </c>
    </row>
    <row r="184" spans="1:7">
      <c r="A184" s="4138">
        <v>173</v>
      </c>
      <c r="B184" s="4158" t="s">
        <v>3391</v>
      </c>
      <c r="C184" s="4157">
        <v>45.39</v>
      </c>
      <c r="D184" s="4140" t="s">
        <v>3</v>
      </c>
      <c r="E184" s="4138" t="s">
        <v>3388</v>
      </c>
    </row>
    <row r="185" spans="1:7">
      <c r="A185" s="4138">
        <v>174</v>
      </c>
      <c r="B185" s="4159" t="s">
        <v>3392</v>
      </c>
      <c r="C185" s="4134">
        <v>39.28</v>
      </c>
      <c r="D185" s="4140" t="s">
        <v>3</v>
      </c>
      <c r="E185" s="4138" t="s">
        <v>3388</v>
      </c>
    </row>
    <row r="186" spans="1:7">
      <c r="A186" s="4138">
        <v>175</v>
      </c>
      <c r="B186" s="4158" t="s">
        <v>3393</v>
      </c>
      <c r="C186" s="4157">
        <v>300</v>
      </c>
      <c r="D186" s="4140" t="s">
        <v>3</v>
      </c>
      <c r="E186" s="4138" t="s">
        <v>3388</v>
      </c>
    </row>
    <row r="187" spans="1:7">
      <c r="A187" s="4138">
        <v>176</v>
      </c>
      <c r="B187" s="4158" t="s">
        <v>3394</v>
      </c>
      <c r="C187" s="4157">
        <v>281.76</v>
      </c>
      <c r="D187" s="4140" t="s">
        <v>3</v>
      </c>
      <c r="E187" s="4138" t="s">
        <v>3388</v>
      </c>
    </row>
    <row r="188" spans="1:7">
      <c r="A188" s="4138">
        <v>177</v>
      </c>
      <c r="B188" s="4160" t="s">
        <v>3395</v>
      </c>
      <c r="C188" s="4157">
        <v>3.2</v>
      </c>
      <c r="D188" s="4140" t="s">
        <v>3</v>
      </c>
      <c r="E188" s="4138" t="s">
        <v>3388</v>
      </c>
    </row>
    <row r="189" spans="1:7">
      <c r="A189" s="4138">
        <v>178</v>
      </c>
      <c r="B189" s="4158" t="s">
        <v>3396</v>
      </c>
      <c r="C189" s="4157">
        <v>79.52</v>
      </c>
      <c r="D189" s="4140" t="s">
        <v>3</v>
      </c>
      <c r="E189" s="4138" t="s">
        <v>3388</v>
      </c>
    </row>
    <row r="190" spans="1:7">
      <c r="A190" s="4138">
        <v>179</v>
      </c>
      <c r="B190" s="4158" t="s">
        <v>3397</v>
      </c>
      <c r="C190" s="4157">
        <v>82.45</v>
      </c>
      <c r="D190" s="4140" t="s">
        <v>3</v>
      </c>
      <c r="E190" s="4138" t="s">
        <v>3388</v>
      </c>
    </row>
    <row r="191" spans="1:7">
      <c r="A191" s="4138">
        <v>180</v>
      </c>
      <c r="B191" s="4138" t="s">
        <v>3398</v>
      </c>
      <c r="C191" s="4134">
        <v>860.2</v>
      </c>
      <c r="D191" s="4140" t="s">
        <v>3</v>
      </c>
      <c r="E191" s="4138" t="s">
        <v>3377</v>
      </c>
    </row>
    <row r="192" spans="1:7">
      <c r="A192" s="4138">
        <v>181</v>
      </c>
      <c r="B192" s="4138" t="s">
        <v>3399</v>
      </c>
      <c r="C192" s="4134">
        <v>387.44</v>
      </c>
      <c r="D192" s="4140" t="s">
        <v>3</v>
      </c>
      <c r="E192" s="4138" t="s">
        <v>3377</v>
      </c>
      <c r="F192" s="4162"/>
    </row>
    <row r="193" spans="1:6">
      <c r="A193" s="4138">
        <v>182</v>
      </c>
      <c r="B193" s="4138" t="s">
        <v>3400</v>
      </c>
      <c r="C193" s="4138">
        <v>189.54</v>
      </c>
      <c r="D193" s="4140" t="s">
        <v>1</v>
      </c>
      <c r="E193" s="4138" t="s">
        <v>3401</v>
      </c>
    </row>
    <row r="194" spans="1:6">
      <c r="A194" s="4138">
        <v>183</v>
      </c>
      <c r="B194" s="4138" t="s">
        <v>3402</v>
      </c>
      <c r="C194" s="4138">
        <v>245.18</v>
      </c>
      <c r="D194" s="4140" t="s">
        <v>1</v>
      </c>
      <c r="E194" s="4138" t="s">
        <v>3401</v>
      </c>
      <c r="F194" s="4135"/>
    </row>
    <row r="195" spans="1:6">
      <c r="A195" s="4138">
        <v>184</v>
      </c>
      <c r="B195" s="4138" t="s">
        <v>3403</v>
      </c>
      <c r="C195" s="4138">
        <v>28.72</v>
      </c>
      <c r="D195" s="4140" t="s">
        <v>11</v>
      </c>
      <c r="E195" s="4138" t="s">
        <v>3401</v>
      </c>
    </row>
    <row r="196" spans="1:6">
      <c r="A196" s="4138">
        <v>185</v>
      </c>
      <c r="B196" s="4138" t="s">
        <v>3404</v>
      </c>
      <c r="C196" s="4134">
        <v>2500</v>
      </c>
      <c r="D196" s="4140" t="s">
        <v>3405</v>
      </c>
      <c r="E196" s="4138" t="s">
        <v>3406</v>
      </c>
    </row>
    <row r="197" spans="1:6">
      <c r="A197" s="4138">
        <v>186</v>
      </c>
      <c r="B197" s="4138" t="s">
        <v>3407</v>
      </c>
      <c r="C197" s="4138">
        <v>198.8</v>
      </c>
      <c r="D197" s="4140" t="s">
        <v>11</v>
      </c>
      <c r="E197" s="4138" t="s">
        <v>3401</v>
      </c>
    </row>
    <row r="198" spans="1:6">
      <c r="A198" s="4138">
        <v>187</v>
      </c>
      <c r="B198" s="4138" t="s">
        <v>3408</v>
      </c>
      <c r="C198" s="4138">
        <v>249.6</v>
      </c>
      <c r="D198" s="4140" t="s">
        <v>11</v>
      </c>
      <c r="E198" s="4138" t="s">
        <v>3401</v>
      </c>
    </row>
    <row r="199" spans="1:6">
      <c r="A199" s="4138">
        <v>188</v>
      </c>
      <c r="B199" s="4138" t="s">
        <v>3409</v>
      </c>
      <c r="C199" s="4138">
        <v>28.72</v>
      </c>
      <c r="D199" s="4140" t="s">
        <v>11</v>
      </c>
      <c r="E199" s="4138" t="s">
        <v>3401</v>
      </c>
    </row>
    <row r="200" spans="1:6">
      <c r="A200" s="4138">
        <v>189</v>
      </c>
      <c r="B200" s="4138" t="s">
        <v>3190</v>
      </c>
      <c r="C200" s="4134">
        <v>750</v>
      </c>
      <c r="D200" s="4140" t="s">
        <v>148</v>
      </c>
      <c r="E200" s="4138" t="s">
        <v>3372</v>
      </c>
    </row>
    <row r="201" spans="1:6">
      <c r="A201" s="4138">
        <v>190</v>
      </c>
      <c r="B201" s="4138" t="s">
        <v>3410</v>
      </c>
      <c r="C201" s="4138">
        <v>33.14</v>
      </c>
      <c r="D201" s="4140" t="s">
        <v>11</v>
      </c>
      <c r="E201" s="4138" t="s">
        <v>3401</v>
      </c>
    </row>
    <row r="202" spans="1:6">
      <c r="A202" s="4138">
        <v>191</v>
      </c>
      <c r="B202" s="4138" t="s">
        <v>3411</v>
      </c>
      <c r="C202" s="4138">
        <v>309.22000000000003</v>
      </c>
      <c r="D202" s="4140" t="s">
        <v>1</v>
      </c>
      <c r="E202" s="4138" t="s">
        <v>3401</v>
      </c>
    </row>
    <row r="203" spans="1:6">
      <c r="A203" s="4138">
        <v>192</v>
      </c>
      <c r="B203" s="4138" t="s">
        <v>3412</v>
      </c>
      <c r="C203" s="4138">
        <v>189.96</v>
      </c>
      <c r="D203" s="4140" t="s">
        <v>11</v>
      </c>
      <c r="E203" s="4138" t="s">
        <v>3401</v>
      </c>
    </row>
    <row r="204" spans="1:6">
      <c r="A204" s="4138">
        <v>193</v>
      </c>
      <c r="B204" s="4138" t="s">
        <v>3413</v>
      </c>
      <c r="C204" s="4138">
        <v>35.33</v>
      </c>
      <c r="D204" s="4140" t="s">
        <v>11</v>
      </c>
      <c r="E204" s="4138" t="s">
        <v>3401</v>
      </c>
    </row>
    <row r="205" spans="1:6">
      <c r="A205" s="4138">
        <v>194</v>
      </c>
      <c r="B205" s="4138" t="s">
        <v>3414</v>
      </c>
      <c r="C205" s="4138">
        <v>165.66</v>
      </c>
      <c r="D205" s="4140" t="s">
        <v>11</v>
      </c>
      <c r="E205" s="4138" t="s">
        <v>3401</v>
      </c>
    </row>
    <row r="206" spans="1:6">
      <c r="A206" s="4138">
        <v>195</v>
      </c>
      <c r="B206" s="4138" t="s">
        <v>3415</v>
      </c>
      <c r="C206" s="4134">
        <v>2391.58</v>
      </c>
      <c r="D206" s="4140" t="s">
        <v>118</v>
      </c>
      <c r="E206" s="4138" t="s">
        <v>3211</v>
      </c>
    </row>
    <row r="207" spans="1:6">
      <c r="A207" s="4138">
        <v>196</v>
      </c>
      <c r="B207" s="4138" t="s">
        <v>3416</v>
      </c>
      <c r="C207" s="4134">
        <v>2300</v>
      </c>
      <c r="D207" s="4140" t="s">
        <v>148</v>
      </c>
      <c r="E207" s="4138" t="s">
        <v>3417</v>
      </c>
    </row>
    <row r="208" spans="1:6">
      <c r="A208" s="4138">
        <v>197</v>
      </c>
      <c r="B208" s="4154" t="s">
        <v>3418</v>
      </c>
      <c r="C208" s="4134">
        <f>18000*1.18</f>
        <v>21240</v>
      </c>
      <c r="D208" s="4140" t="s">
        <v>3</v>
      </c>
      <c r="E208" s="4138" t="s">
        <v>3419</v>
      </c>
    </row>
    <row r="209" spans="1:5">
      <c r="A209" s="4138">
        <v>198</v>
      </c>
      <c r="B209" s="4139" t="s">
        <v>3420</v>
      </c>
      <c r="C209" s="4134">
        <v>2041.4</v>
      </c>
      <c r="D209" s="4140" t="s">
        <v>3</v>
      </c>
      <c r="E209" s="4138" t="s">
        <v>3273</v>
      </c>
    </row>
    <row r="210" spans="1:5">
      <c r="A210" s="4138">
        <v>199</v>
      </c>
      <c r="B210" s="4154" t="s">
        <v>3421</v>
      </c>
      <c r="C210" s="4134">
        <v>1293.4100000000001</v>
      </c>
      <c r="D210" s="4140" t="s">
        <v>3</v>
      </c>
      <c r="E210" s="4138" t="s">
        <v>3419</v>
      </c>
    </row>
    <row r="211" spans="1:5">
      <c r="A211" s="4138">
        <v>200</v>
      </c>
      <c r="B211" s="4163" t="s">
        <v>3189</v>
      </c>
      <c r="C211" s="4134">
        <v>2631.4</v>
      </c>
      <c r="D211" s="4140" t="s">
        <v>3</v>
      </c>
      <c r="E211" s="4138" t="s">
        <v>3419</v>
      </c>
    </row>
    <row r="212" spans="1:5">
      <c r="A212" s="4138">
        <v>201</v>
      </c>
      <c r="B212" s="4139" t="s">
        <v>3422</v>
      </c>
      <c r="C212" s="4134">
        <v>616.75</v>
      </c>
      <c r="D212" s="4140" t="s">
        <v>1</v>
      </c>
      <c r="E212" s="4138" t="s">
        <v>3327</v>
      </c>
    </row>
    <row r="213" spans="1:5">
      <c r="A213" s="4138">
        <v>202</v>
      </c>
      <c r="B213" s="4138" t="s">
        <v>3423</v>
      </c>
      <c r="C213" s="4134">
        <f>1371.98*1.18</f>
        <v>1618.94</v>
      </c>
      <c r="D213" s="4140" t="s">
        <v>3</v>
      </c>
      <c r="E213" s="4138" t="s">
        <v>3424</v>
      </c>
    </row>
    <row r="214" spans="1:5">
      <c r="A214" s="4138">
        <v>203</v>
      </c>
      <c r="B214" s="4138" t="s">
        <v>3425</v>
      </c>
      <c r="C214" s="4134">
        <f>4416*1.18</f>
        <v>5210.88</v>
      </c>
      <c r="D214" s="4140" t="s">
        <v>3</v>
      </c>
      <c r="E214" s="4138" t="s">
        <v>3424</v>
      </c>
    </row>
    <row r="215" spans="1:5">
      <c r="A215" s="4138">
        <v>204</v>
      </c>
      <c r="B215" s="4138" t="s">
        <v>3426</v>
      </c>
      <c r="C215" s="4138">
        <v>115.03</v>
      </c>
      <c r="D215" s="4140" t="s">
        <v>3</v>
      </c>
      <c r="E215" s="4138" t="s">
        <v>3427</v>
      </c>
    </row>
    <row r="216" spans="1:5">
      <c r="A216" s="4138">
        <v>205</v>
      </c>
      <c r="B216" s="4138" t="s">
        <v>3428</v>
      </c>
      <c r="C216" s="4138">
        <v>165.66</v>
      </c>
      <c r="D216" s="4140" t="s">
        <v>1</v>
      </c>
      <c r="E216" s="4138" t="s">
        <v>3401</v>
      </c>
    </row>
    <row r="217" spans="1:5">
      <c r="A217" s="4117">
        <v>206</v>
      </c>
      <c r="B217" s="4138" t="s">
        <v>3429</v>
      </c>
      <c r="C217" s="4117">
        <v>33.14</v>
      </c>
      <c r="D217" s="4137" t="s">
        <v>11</v>
      </c>
      <c r="E217" s="4138" t="s">
        <v>3401</v>
      </c>
    </row>
    <row r="218" spans="1:5">
      <c r="A218" s="4117">
        <v>207</v>
      </c>
      <c r="B218" s="4138" t="s">
        <v>3430</v>
      </c>
      <c r="C218" s="4117">
        <v>1.76</v>
      </c>
      <c r="D218" s="4137" t="s">
        <v>3</v>
      </c>
      <c r="E218" s="4138" t="s">
        <v>3431</v>
      </c>
    </row>
    <row r="219" spans="1:5">
      <c r="A219" s="4117">
        <v>208</v>
      </c>
      <c r="B219" s="4139" t="s">
        <v>3432</v>
      </c>
      <c r="C219" s="4134">
        <v>3754.08</v>
      </c>
      <c r="D219" s="4140" t="s">
        <v>1</v>
      </c>
      <c r="E219" s="4117" t="s">
        <v>3327</v>
      </c>
    </row>
    <row r="220" spans="1:5">
      <c r="A220" s="4117">
        <v>209</v>
      </c>
      <c r="B220" s="4139" t="s">
        <v>3433</v>
      </c>
      <c r="C220" s="4134">
        <v>43.04</v>
      </c>
      <c r="D220" s="4140" t="s">
        <v>1</v>
      </c>
      <c r="E220" s="4133" t="s">
        <v>3233</v>
      </c>
    </row>
    <row r="221" spans="1:5">
      <c r="A221" s="4117">
        <v>210</v>
      </c>
      <c r="B221" s="4117" t="s">
        <v>3434</v>
      </c>
      <c r="C221" s="4134">
        <f>19895*1.18</f>
        <v>23476.1</v>
      </c>
      <c r="D221" s="4164" t="s">
        <v>3</v>
      </c>
      <c r="E221" s="4138" t="s">
        <v>3435</v>
      </c>
    </row>
    <row r="222" spans="1:5">
      <c r="A222" s="4117">
        <v>211</v>
      </c>
      <c r="B222" s="4117" t="s">
        <v>3436</v>
      </c>
      <c r="C222" s="4135">
        <v>115</v>
      </c>
      <c r="D222" s="4137" t="s">
        <v>1665</v>
      </c>
      <c r="E222" s="4117" t="s">
        <v>3216</v>
      </c>
    </row>
    <row r="223" spans="1:5">
      <c r="A223" s="4117">
        <v>212</v>
      </c>
      <c r="B223" s="4117" t="s">
        <v>3437</v>
      </c>
      <c r="C223" s="4138">
        <v>131.86000000000001</v>
      </c>
      <c r="D223" s="4164" t="s">
        <v>3</v>
      </c>
      <c r="E223" s="4117" t="s">
        <v>3438</v>
      </c>
    </row>
    <row r="224" spans="1:5">
      <c r="A224" s="4117">
        <v>213</v>
      </c>
      <c r="B224" s="4117" t="s">
        <v>3439</v>
      </c>
      <c r="C224" s="4138">
        <v>43.04</v>
      </c>
      <c r="D224" s="4164" t="s">
        <v>3</v>
      </c>
      <c r="E224" s="4133" t="s">
        <v>3233</v>
      </c>
    </row>
    <row r="225" spans="1:5">
      <c r="A225" s="4117">
        <v>214</v>
      </c>
      <c r="B225" s="4117" t="s">
        <v>3440</v>
      </c>
      <c r="C225" s="4135">
        <f>22550*1.18</f>
        <v>26609</v>
      </c>
      <c r="D225" s="4137" t="s">
        <v>1</v>
      </c>
      <c r="E225" s="4138" t="s">
        <v>3441</v>
      </c>
    </row>
    <row r="226" spans="1:5">
      <c r="A226" s="4117">
        <v>215</v>
      </c>
      <c r="B226" s="4117" t="s">
        <v>3442</v>
      </c>
      <c r="C226" s="4135">
        <v>2600</v>
      </c>
      <c r="D226" s="4137" t="s">
        <v>3</v>
      </c>
      <c r="E226" s="4138" t="s">
        <v>3443</v>
      </c>
    </row>
    <row r="227" spans="1:5">
      <c r="A227" s="4117">
        <v>216</v>
      </c>
      <c r="B227" s="4117" t="s">
        <v>3444</v>
      </c>
      <c r="C227" s="4135">
        <v>5500</v>
      </c>
      <c r="D227" s="4137" t="s">
        <v>3</v>
      </c>
      <c r="E227" s="4138" t="s">
        <v>3443</v>
      </c>
    </row>
    <row r="228" spans="1:5">
      <c r="A228" s="4117">
        <v>217</v>
      </c>
      <c r="B228" s="4117" t="s">
        <v>3445</v>
      </c>
      <c r="C228" s="4135">
        <v>80</v>
      </c>
      <c r="D228" s="4137" t="s">
        <v>3</v>
      </c>
      <c r="E228" s="4138" t="s">
        <v>3446</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4688" t="s">
        <v>116</v>
      </c>
      <c r="B8" s="4688"/>
      <c r="C8" s="4688"/>
      <c r="D8" s="4688"/>
      <c r="E8" s="4688"/>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4688" t="s">
        <v>132</v>
      </c>
      <c r="D23" s="4688"/>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4688" t="s">
        <v>132</v>
      </c>
      <c r="D29" s="4688"/>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4688" t="s">
        <v>132</v>
      </c>
      <c r="D38" s="4688"/>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4688" t="s">
        <v>132</v>
      </c>
      <c r="D47" s="4688"/>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4688" t="s">
        <v>132</v>
      </c>
      <c r="D56" s="4688"/>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4688" t="s">
        <v>132</v>
      </c>
      <c r="D62" s="4688"/>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4688" t="s">
        <v>132</v>
      </c>
      <c r="D71" s="4688"/>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4688" t="s">
        <v>132</v>
      </c>
      <c r="D79" s="4688"/>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4688" t="s">
        <v>157</v>
      </c>
      <c r="D86" s="4688"/>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4688" t="s">
        <v>164</v>
      </c>
      <c r="D93" s="4688"/>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4688" t="s">
        <v>157</v>
      </c>
      <c r="D101" s="4688"/>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4688" t="s">
        <v>157</v>
      </c>
      <c r="D110" s="4688"/>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4688" t="s">
        <v>157</v>
      </c>
      <c r="D118" s="4688"/>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4688" t="s">
        <v>157</v>
      </c>
      <c r="D127" s="4688"/>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4688" t="s">
        <v>157</v>
      </c>
      <c r="D134" s="4688"/>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4688" t="s">
        <v>179</v>
      </c>
      <c r="D140" s="4688"/>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4688" t="s">
        <v>184</v>
      </c>
      <c r="D146" s="4688"/>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4688" t="s">
        <v>184</v>
      </c>
      <c r="D152" s="4688"/>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4688" t="s">
        <v>132</v>
      </c>
      <c r="D162" s="4688"/>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4688" t="s">
        <v>157</v>
      </c>
      <c r="D173" s="4688"/>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4688" t="s">
        <v>213</v>
      </c>
      <c r="B199" s="4688"/>
      <c r="C199" s="4688"/>
      <c r="D199" s="4688"/>
      <c r="E199" s="4688"/>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4688" t="s">
        <v>223</v>
      </c>
      <c r="B210" s="4688"/>
      <c r="C210" s="4688"/>
      <c r="D210" s="4688"/>
      <c r="E210" s="4688"/>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4688" t="s">
        <v>236</v>
      </c>
      <c r="D226" s="4688"/>
      <c r="E226" s="250">
        <f>SUM(E221:E225)</f>
        <v>6631.95</v>
      </c>
    </row>
    <row r="227" spans="1:5">
      <c r="A227" s="247"/>
      <c r="B227" s="248"/>
      <c r="C227" s="4688" t="s">
        <v>237</v>
      </c>
      <c r="D227" s="4688"/>
      <c r="E227" s="250">
        <f>(E226/B220)</f>
        <v>3584.84</v>
      </c>
    </row>
    <row r="228" spans="1:5">
      <c r="A228" s="45"/>
      <c r="B228" s="130"/>
      <c r="C228" s="131"/>
      <c r="D228" s="155"/>
      <c r="E228" s="155"/>
    </row>
    <row r="229" spans="1:5">
      <c r="A229" s="45"/>
      <c r="B229" s="130"/>
      <c r="C229" s="131"/>
      <c r="D229" s="155"/>
      <c r="E229" s="155"/>
    </row>
    <row r="230" spans="1:5">
      <c r="A230" s="4688" t="s">
        <v>238</v>
      </c>
      <c r="B230" s="4688"/>
      <c r="C230" s="4688"/>
      <c r="D230" s="4688"/>
      <c r="E230" s="4688"/>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4688" t="s">
        <v>243</v>
      </c>
      <c r="D234" s="4688"/>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4688" t="s">
        <v>243</v>
      </c>
      <c r="D240" s="4688"/>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4688" t="s">
        <v>243</v>
      </c>
      <c r="D248" s="4688"/>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4688" t="s">
        <v>266</v>
      </c>
      <c r="D271" s="4688"/>
      <c r="E271" s="302">
        <f>SUM(E252:E270)</f>
        <v>32239.7</v>
      </c>
    </row>
    <row r="272" spans="1:5" ht="13.5" thickTop="1">
      <c r="A272" s="267"/>
      <c r="B272" s="267"/>
      <c r="C272" s="268"/>
      <c r="D272" s="268"/>
      <c r="E272" s="269"/>
    </row>
    <row r="273" spans="1:5">
      <c r="A273" s="4688" t="s">
        <v>267</v>
      </c>
      <c r="B273" s="4688"/>
      <c r="C273" s="4688"/>
      <c r="D273" s="4688"/>
      <c r="E273" s="4688"/>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4688" t="s">
        <v>281</v>
      </c>
      <c r="C289" s="4688"/>
      <c r="D289" s="4688"/>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4688" t="s">
        <v>243</v>
      </c>
      <c r="D397" s="4688"/>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4688" t="s">
        <v>350</v>
      </c>
      <c r="B400" s="4688"/>
      <c r="C400" s="4688"/>
      <c r="D400" s="4688"/>
      <c r="E400" s="4688"/>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4688" t="s">
        <v>368</v>
      </c>
      <c r="B424" s="4688"/>
      <c r="C424" s="4688"/>
      <c r="D424" s="516" t="s">
        <v>369</v>
      </c>
      <c r="E424" s="509">
        <f>E415+E421</f>
        <v>1317.63</v>
      </c>
    </row>
    <row r="425" spans="1:5">
      <c r="A425" s="4688" t="s">
        <v>368</v>
      </c>
      <c r="B425" s="4688"/>
      <c r="C425" s="4688"/>
      <c r="D425" s="516" t="s">
        <v>370</v>
      </c>
      <c r="E425" s="509">
        <f>E420+E414</f>
        <v>10541</v>
      </c>
    </row>
    <row r="426" spans="1:5">
      <c r="A426" s="4688" t="s">
        <v>371</v>
      </c>
      <c r="B426" s="4688"/>
      <c r="C426" s="4688"/>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4688" t="s">
        <v>266</v>
      </c>
      <c r="D449" s="4688"/>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4688" t="s">
        <v>428</v>
      </c>
      <c r="B509" s="4688"/>
      <c r="C509" s="4688"/>
      <c r="D509" s="4688"/>
      <c r="E509" s="4688"/>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C56:D56"/>
    <mergeCell ref="A8:E8"/>
    <mergeCell ref="C23:D23"/>
    <mergeCell ref="C29:D29"/>
    <mergeCell ref="C38:D38"/>
    <mergeCell ref="C47:D47"/>
    <mergeCell ref="C146:D146"/>
    <mergeCell ref="C62:D62"/>
    <mergeCell ref="C71:D71"/>
    <mergeCell ref="C79:D79"/>
    <mergeCell ref="C86:D86"/>
    <mergeCell ref="C93:D93"/>
    <mergeCell ref="C101:D101"/>
    <mergeCell ref="C110:D110"/>
    <mergeCell ref="C118:D118"/>
    <mergeCell ref="C127:D127"/>
    <mergeCell ref="C134:D134"/>
    <mergeCell ref="C140:D140"/>
    <mergeCell ref="C271:D271"/>
    <mergeCell ref="C152:D152"/>
    <mergeCell ref="C162:D162"/>
    <mergeCell ref="C173:D173"/>
    <mergeCell ref="A199:E199"/>
    <mergeCell ref="A210:E210"/>
    <mergeCell ref="C226:D226"/>
    <mergeCell ref="C227:D227"/>
    <mergeCell ref="A230:E230"/>
    <mergeCell ref="C234:D234"/>
    <mergeCell ref="C240:D240"/>
    <mergeCell ref="C248:D248"/>
    <mergeCell ref="A426:C426"/>
    <mergeCell ref="C449:D449"/>
    <mergeCell ref="A509:E509"/>
    <mergeCell ref="A273:E273"/>
    <mergeCell ref="B289:D289"/>
    <mergeCell ref="C397:D397"/>
    <mergeCell ref="A400:E400"/>
    <mergeCell ref="A424:C424"/>
    <mergeCell ref="A425:C425"/>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4695" t="s">
        <v>5</v>
      </c>
      <c r="B1" s="4695"/>
      <c r="C1" s="4695"/>
      <c r="D1" s="4695"/>
      <c r="E1" s="4695"/>
      <c r="F1" s="4695"/>
      <c r="G1" s="4695"/>
      <c r="H1" s="4695"/>
      <c r="I1" s="4695"/>
      <c r="J1" s="4695"/>
      <c r="K1" s="4695"/>
      <c r="L1" s="4695"/>
      <c r="M1" s="4695"/>
      <c r="N1" s="4695"/>
      <c r="O1" s="4695"/>
      <c r="P1" s="4695"/>
      <c r="Q1" s="4695"/>
      <c r="R1" s="4695"/>
      <c r="S1" s="4695"/>
      <c r="T1" s="4695"/>
    </row>
    <row r="2" spans="1:26" ht="15">
      <c r="A2" s="4696" t="s">
        <v>2559</v>
      </c>
      <c r="B2" s="4696"/>
      <c r="C2" s="4696"/>
      <c r="D2" s="4696"/>
      <c r="E2" s="4696"/>
      <c r="F2" s="4696"/>
      <c r="G2" s="4696"/>
      <c r="H2" s="4696"/>
      <c r="I2" s="4696"/>
      <c r="J2" s="4696"/>
      <c r="K2" s="4696"/>
      <c r="L2" s="4696"/>
      <c r="M2" s="4696"/>
      <c r="N2" s="4696"/>
      <c r="O2" s="4696"/>
      <c r="P2" s="4696"/>
      <c r="Q2" s="4696"/>
      <c r="R2" s="4696"/>
      <c r="S2" s="4696"/>
      <c r="T2" s="4696"/>
    </row>
    <row r="3" spans="1:26" ht="15">
      <c r="A3" s="4695" t="s">
        <v>7</v>
      </c>
      <c r="B3" s="4695"/>
      <c r="C3" s="4695"/>
      <c r="D3" s="4695"/>
      <c r="E3" s="4695"/>
      <c r="F3" s="4695"/>
      <c r="G3" s="4695"/>
      <c r="H3" s="4695"/>
      <c r="I3" s="4695"/>
      <c r="J3" s="4695"/>
      <c r="K3" s="4695"/>
      <c r="L3" s="4695"/>
      <c r="M3" s="4695"/>
      <c r="N3" s="4695"/>
      <c r="O3" s="4695"/>
      <c r="P3" s="4695"/>
      <c r="Q3" s="4695"/>
      <c r="R3" s="4695"/>
      <c r="S3" s="4695"/>
      <c r="T3" s="4695"/>
    </row>
    <row r="4" spans="1:26" ht="15">
      <c r="A4" s="4695" t="s">
        <v>2560</v>
      </c>
      <c r="B4" s="4695"/>
      <c r="C4" s="4695"/>
      <c r="D4" s="4695"/>
      <c r="E4" s="4695"/>
      <c r="F4" s="4695"/>
      <c r="G4" s="4695"/>
      <c r="H4" s="4695"/>
      <c r="I4" s="4695"/>
      <c r="J4" s="4695"/>
      <c r="K4" s="4695"/>
      <c r="L4" s="4695"/>
      <c r="M4" s="4695"/>
      <c r="N4" s="4695"/>
      <c r="O4" s="4695"/>
      <c r="P4" s="4695"/>
      <c r="Q4" s="4695"/>
      <c r="R4" s="4695"/>
      <c r="S4" s="4695"/>
      <c r="T4" s="4695"/>
    </row>
    <row r="5" spans="1:26" ht="15.75" thickBot="1">
      <c r="A5" s="4697" t="s">
        <v>3058</v>
      </c>
      <c r="B5" s="4697"/>
      <c r="C5" s="4697"/>
      <c r="D5" s="4697"/>
      <c r="E5" s="4697"/>
      <c r="F5" s="4697"/>
      <c r="G5" s="4697"/>
      <c r="H5" s="4697"/>
      <c r="I5" s="4697"/>
      <c r="J5" s="4697"/>
      <c r="K5" s="4697"/>
      <c r="L5" s="4697"/>
      <c r="M5" s="4697"/>
      <c r="N5" s="4697"/>
      <c r="O5" s="4697"/>
      <c r="P5" s="4697"/>
      <c r="Q5" s="4697"/>
      <c r="R5" s="4697"/>
      <c r="S5" s="4697"/>
      <c r="T5" s="4697"/>
      <c r="U5" s="3582"/>
      <c r="V5" s="3582"/>
      <c r="W5" s="3582"/>
      <c r="X5" s="3582"/>
    </row>
    <row r="6" spans="1:26" ht="29.25" customHeight="1" thickBot="1">
      <c r="A6" s="3583" t="s">
        <v>3059</v>
      </c>
      <c r="B6" s="3583" t="s">
        <v>3060</v>
      </c>
      <c r="C6" s="3584" t="s">
        <v>3061</v>
      </c>
      <c r="D6" s="3585" t="s">
        <v>3062</v>
      </c>
      <c r="E6" s="3586" t="s">
        <v>3063</v>
      </c>
      <c r="F6" s="3586" t="s">
        <v>3064</v>
      </c>
      <c r="G6" s="3586" t="s">
        <v>3065</v>
      </c>
      <c r="H6" s="3586" t="s">
        <v>3066</v>
      </c>
      <c r="I6" s="3587" t="s">
        <v>3067</v>
      </c>
      <c r="J6" s="3586" t="s">
        <v>3068</v>
      </c>
      <c r="K6" s="3588" t="s">
        <v>3069</v>
      </c>
      <c r="L6" s="3589" t="s">
        <v>3070</v>
      </c>
      <c r="M6" s="3588" t="s">
        <v>3071</v>
      </c>
      <c r="N6" s="3589" t="s">
        <v>3072</v>
      </c>
      <c r="O6" s="3585" t="s">
        <v>3073</v>
      </c>
      <c r="P6" s="3585" t="s">
        <v>3074</v>
      </c>
      <c r="Q6" s="3585" t="s">
        <v>3075</v>
      </c>
      <c r="R6" s="3585" t="s">
        <v>3076</v>
      </c>
      <c r="S6" s="3589" t="s">
        <v>3077</v>
      </c>
      <c r="T6" s="3589" t="s">
        <v>3078</v>
      </c>
      <c r="U6" s="3590" t="s">
        <v>3079</v>
      </c>
      <c r="V6" s="3591"/>
      <c r="W6" s="3591"/>
      <c r="X6" s="3591" t="s">
        <v>3080</v>
      </c>
      <c r="Y6" s="3592" t="s">
        <v>3063</v>
      </c>
      <c r="Z6" s="3581" t="s">
        <v>3081</v>
      </c>
    </row>
    <row r="7" spans="1:26" s="3604" customFormat="1" ht="15.75" customHeight="1" thickBot="1">
      <c r="A7" s="3593" t="s">
        <v>3082</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3083</v>
      </c>
      <c r="B8" s="3606" t="s">
        <v>3084</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3085</v>
      </c>
      <c r="B12" s="3654" t="s">
        <v>3086</v>
      </c>
      <c r="C12" s="3655">
        <f>C10*1.04</f>
        <v>78.59</v>
      </c>
      <c r="D12" s="3656"/>
      <c r="E12" s="3657" t="s">
        <v>3087</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3088</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3089</v>
      </c>
      <c r="B17" s="3622" t="s">
        <v>3090</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3089</v>
      </c>
      <c r="B18" s="3622" t="s">
        <v>3091</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3090</v>
      </c>
      <c r="B19" s="3622" t="s">
        <v>3091</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3091</v>
      </c>
      <c r="B20" s="3622" t="s">
        <v>3092</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3092</v>
      </c>
      <c r="B21" s="3622" t="s">
        <v>3093</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3093</v>
      </c>
      <c r="B22" s="3622" t="s">
        <v>3094</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3093</v>
      </c>
      <c r="B23" s="3622" t="s">
        <v>3095</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3093</v>
      </c>
      <c r="B24" s="3622" t="s">
        <v>3096</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3097</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3097</v>
      </c>
      <c r="C28" s="3623">
        <f>SUM(C17:C21)</f>
        <v>33.159999999999997</v>
      </c>
      <c r="D28" s="3624"/>
      <c r="E28" s="3657" t="s">
        <v>3087</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3085</v>
      </c>
      <c r="B29" s="3654" t="s">
        <v>3098</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3099</v>
      </c>
      <c r="C30" s="3623">
        <f>SUM(C22:C24)</f>
        <v>30.6</v>
      </c>
      <c r="D30" s="3624"/>
      <c r="E30" s="3657" t="s">
        <v>3087</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3100</v>
      </c>
      <c r="B31" s="3654" t="s">
        <v>3086</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3101</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3102</v>
      </c>
      <c r="J60" s="3715">
        <f>C57</f>
        <v>387.6</v>
      </c>
      <c r="K60" s="3716" t="s">
        <v>1</v>
      </c>
      <c r="L60" s="3717">
        <v>76.55</v>
      </c>
      <c r="M60" s="3718">
        <f>ROUND(J60*L60,20)</f>
        <v>29670.78</v>
      </c>
      <c r="N60" s="3719"/>
      <c r="O60" s="3713"/>
      <c r="P60" s="3713"/>
      <c r="Q60" s="3713"/>
      <c r="R60" s="3713"/>
      <c r="S60" s="3713"/>
      <c r="T60" s="3713"/>
    </row>
    <row r="61" spans="1:21">
      <c r="A61" s="3713"/>
      <c r="B61" s="3713" t="s">
        <v>3103</v>
      </c>
      <c r="C61" s="3713"/>
      <c r="D61" s="3713"/>
      <c r="E61" s="3713"/>
      <c r="F61" s="3714"/>
      <c r="G61" s="3713"/>
      <c r="H61" s="3713"/>
      <c r="I61" s="3720" t="s">
        <v>3104</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3105</v>
      </c>
      <c r="C62" s="3721">
        <f>SUM(C37:C46,C49:C56)</f>
        <v>338</v>
      </c>
      <c r="D62" s="3713">
        <f>C62*1.03</f>
        <v>348.14</v>
      </c>
      <c r="E62" s="3713"/>
      <c r="F62" s="3713"/>
      <c r="G62" s="3713"/>
      <c r="H62" s="3713"/>
      <c r="I62" s="3714" t="s">
        <v>3106</v>
      </c>
      <c r="J62" s="3722">
        <f>U57</f>
        <v>290.7</v>
      </c>
      <c r="K62" s="3716" t="s">
        <v>11</v>
      </c>
      <c r="L62" s="3723">
        <v>17.850000000000001</v>
      </c>
      <c r="M62" s="3718">
        <f t="shared" si="21"/>
        <v>5189</v>
      </c>
      <c r="N62" s="3719"/>
      <c r="O62" s="3713"/>
      <c r="P62" s="3713"/>
      <c r="Q62" s="3713"/>
      <c r="R62" s="3713"/>
      <c r="S62" s="3713"/>
      <c r="T62" s="3713"/>
    </row>
    <row r="63" spans="1:21">
      <c r="A63" s="3713"/>
      <c r="B63" s="3714" t="s">
        <v>3107</v>
      </c>
      <c r="C63" s="3721">
        <f>C47</f>
        <v>34.9</v>
      </c>
      <c r="D63" s="3713">
        <f>C63*1.05</f>
        <v>36.645000000000003</v>
      </c>
      <c r="E63" s="3713"/>
      <c r="F63" s="3713"/>
      <c r="G63" s="3713"/>
      <c r="H63" s="3713"/>
      <c r="I63" s="3714" t="s">
        <v>3108</v>
      </c>
      <c r="J63" s="3722">
        <f>K57</f>
        <v>29.1</v>
      </c>
      <c r="K63" s="3716" t="s">
        <v>2</v>
      </c>
      <c r="L63" s="3717">
        <v>1941.69</v>
      </c>
      <c r="M63" s="3718">
        <f t="shared" si="21"/>
        <v>56503.18</v>
      </c>
      <c r="N63" s="3719"/>
      <c r="O63" s="3713"/>
      <c r="P63" s="3713"/>
      <c r="Q63" s="3713"/>
      <c r="R63" s="3713"/>
      <c r="S63" s="3713"/>
      <c r="T63" s="3713"/>
    </row>
    <row r="64" spans="1:21">
      <c r="A64" s="3713"/>
      <c r="B64" s="3714" t="s">
        <v>3109</v>
      </c>
      <c r="C64" s="3721">
        <f>C48</f>
        <v>14.7</v>
      </c>
      <c r="D64" s="3713">
        <f>C64*1.05</f>
        <v>15.435</v>
      </c>
      <c r="E64" s="3713"/>
      <c r="F64" s="3713"/>
      <c r="G64" s="3713"/>
      <c r="H64" s="3713"/>
      <c r="I64" s="3714" t="s">
        <v>3110</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3111</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3112</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3113</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3114</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3115</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3116</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4698">
        <f>ROUND(SUM(M68,M70:M72),2)</f>
        <v>2259956.7999999998</v>
      </c>
      <c r="N73" s="4698"/>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4695" t="s">
        <v>5</v>
      </c>
      <c r="B78" s="4695"/>
      <c r="C78" s="4695"/>
      <c r="D78" s="4695"/>
      <c r="E78" s="4695"/>
      <c r="F78" s="4695"/>
      <c r="G78" s="4695"/>
      <c r="H78" s="4695"/>
      <c r="I78" s="4695"/>
      <c r="J78" s="4695"/>
      <c r="K78" s="4695"/>
      <c r="L78" s="4695"/>
      <c r="M78" s="4695"/>
      <c r="N78" s="4695"/>
      <c r="O78" s="4695"/>
      <c r="P78" s="4695"/>
      <c r="Q78" s="4695"/>
      <c r="R78" s="4695"/>
      <c r="S78" s="4695"/>
      <c r="T78" s="4695"/>
    </row>
    <row r="79" spans="1:20" ht="15">
      <c r="A79" s="4696" t="s">
        <v>2559</v>
      </c>
      <c r="B79" s="4696"/>
      <c r="C79" s="4696"/>
      <c r="D79" s="4696"/>
      <c r="E79" s="4696"/>
      <c r="F79" s="4696"/>
      <c r="G79" s="4696"/>
      <c r="H79" s="4696"/>
      <c r="I79" s="4696"/>
      <c r="J79" s="4696"/>
      <c r="K79" s="4696"/>
      <c r="L79" s="4696"/>
      <c r="M79" s="4696"/>
      <c r="N79" s="4696"/>
      <c r="O79" s="4696"/>
      <c r="P79" s="4696"/>
      <c r="Q79" s="4696"/>
      <c r="R79" s="4696"/>
      <c r="S79" s="4696"/>
      <c r="T79" s="4696"/>
    </row>
    <row r="80" spans="1:20" ht="15">
      <c r="A80" s="4695" t="s">
        <v>7</v>
      </c>
      <c r="B80" s="4695"/>
      <c r="C80" s="4695"/>
      <c r="D80" s="4695"/>
      <c r="E80" s="4695"/>
      <c r="F80" s="4695"/>
      <c r="G80" s="4695"/>
      <c r="H80" s="4695"/>
      <c r="I80" s="4695"/>
      <c r="J80" s="4695"/>
      <c r="K80" s="4695"/>
      <c r="L80" s="4695"/>
      <c r="M80" s="4695"/>
      <c r="N80" s="4695"/>
      <c r="O80" s="4695"/>
      <c r="P80" s="4695"/>
      <c r="Q80" s="4695"/>
      <c r="R80" s="4695"/>
      <c r="S80" s="4695"/>
      <c r="T80" s="4695"/>
    </row>
    <row r="81" spans="1:26" ht="15">
      <c r="A81" s="4695" t="s">
        <v>2560</v>
      </c>
      <c r="B81" s="4695"/>
      <c r="C81" s="4695"/>
      <c r="D81" s="4695"/>
      <c r="E81" s="4695"/>
      <c r="F81" s="4695"/>
      <c r="G81" s="4695"/>
      <c r="H81" s="4695"/>
      <c r="I81" s="4695"/>
      <c r="J81" s="4695"/>
      <c r="K81" s="4695"/>
      <c r="L81" s="4695"/>
      <c r="M81" s="4695"/>
      <c r="N81" s="4695"/>
      <c r="O81" s="4695"/>
      <c r="P81" s="4695"/>
      <c r="Q81" s="4695"/>
      <c r="R81" s="4695"/>
      <c r="S81" s="4695"/>
      <c r="T81" s="4695"/>
    </row>
    <row r="82" spans="1:26" ht="15.75" thickBot="1">
      <c r="A82" s="4697" t="s">
        <v>3117</v>
      </c>
      <c r="B82" s="4697"/>
      <c r="C82" s="4697"/>
      <c r="D82" s="4697"/>
      <c r="E82" s="4697"/>
      <c r="F82" s="4697"/>
      <c r="G82" s="4697"/>
      <c r="H82" s="4697"/>
      <c r="I82" s="4697"/>
      <c r="J82" s="4697"/>
      <c r="K82" s="4697"/>
      <c r="L82" s="4697"/>
      <c r="M82" s="4697"/>
      <c r="N82" s="4697"/>
      <c r="O82" s="4697"/>
      <c r="P82" s="4697"/>
      <c r="Q82" s="4697"/>
      <c r="R82" s="4697"/>
      <c r="S82" s="4697"/>
      <c r="T82" s="4697"/>
      <c r="U82" s="3582"/>
      <c r="V82" s="3582"/>
      <c r="W82" s="3582"/>
      <c r="X82" s="3582"/>
    </row>
    <row r="83" spans="1:26" ht="29.25" customHeight="1" thickBot="1">
      <c r="A83" s="3583" t="s">
        <v>3059</v>
      </c>
      <c r="B83" s="3583" t="s">
        <v>3060</v>
      </c>
      <c r="C83" s="3584" t="s">
        <v>3061</v>
      </c>
      <c r="D83" s="3585" t="s">
        <v>3062</v>
      </c>
      <c r="E83" s="3586" t="s">
        <v>3063</v>
      </c>
      <c r="F83" s="3586" t="s">
        <v>3064</v>
      </c>
      <c r="G83" s="3586" t="s">
        <v>3065</v>
      </c>
      <c r="H83" s="3586" t="s">
        <v>3066</v>
      </c>
      <c r="I83" s="3587" t="s">
        <v>3067</v>
      </c>
      <c r="J83" s="3586" t="s">
        <v>3068</v>
      </c>
      <c r="K83" s="3588" t="s">
        <v>3069</v>
      </c>
      <c r="L83" s="3589" t="s">
        <v>3070</v>
      </c>
      <c r="M83" s="3588" t="s">
        <v>3071</v>
      </c>
      <c r="N83" s="3589" t="s">
        <v>3072</v>
      </c>
      <c r="O83" s="3585" t="s">
        <v>3073</v>
      </c>
      <c r="P83" s="3585" t="s">
        <v>3074</v>
      </c>
      <c r="Q83" s="3585" t="s">
        <v>3075</v>
      </c>
      <c r="R83" s="3585" t="s">
        <v>3076</v>
      </c>
      <c r="S83" s="3589" t="s">
        <v>3077</v>
      </c>
      <c r="T83" s="3589" t="s">
        <v>3078</v>
      </c>
      <c r="U83" s="3590" t="s">
        <v>3079</v>
      </c>
      <c r="V83" s="3591"/>
      <c r="W83" s="3591"/>
      <c r="X83" s="3591" t="s">
        <v>3080</v>
      </c>
      <c r="Y83" s="3592" t="s">
        <v>3063</v>
      </c>
      <c r="Z83" s="3581" t="s">
        <v>3081</v>
      </c>
    </row>
    <row r="84" spans="1:26" s="3604" customFormat="1" ht="15.75" customHeight="1" thickBot="1">
      <c r="A84" s="3593" t="s">
        <v>3082</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3083</v>
      </c>
      <c r="B85" s="3606" t="s">
        <v>3084</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3085</v>
      </c>
      <c r="B89" s="3654" t="s">
        <v>3086</v>
      </c>
      <c r="C89" s="3655">
        <f>C87*1.04</f>
        <v>78.59</v>
      </c>
      <c r="D89" s="3656"/>
      <c r="E89" s="3657" t="s">
        <v>3087</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3088</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3089</v>
      </c>
      <c r="B94" s="3622" t="s">
        <v>3090</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3089</v>
      </c>
      <c r="B95" s="3622" t="s">
        <v>3091</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3090</v>
      </c>
      <c r="B96" s="3622" t="s">
        <v>3091</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3091</v>
      </c>
      <c r="B97" s="3622" t="s">
        <v>3092</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3092</v>
      </c>
      <c r="B98" s="3622" t="s">
        <v>3093</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3093</v>
      </c>
      <c r="B99" s="3622" t="s">
        <v>3094</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3093</v>
      </c>
      <c r="B100" s="3622" t="s">
        <v>3095</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3093</v>
      </c>
      <c r="B101" s="3622" t="s">
        <v>3096</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3097</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3097</v>
      </c>
      <c r="C105" s="3623">
        <f>SUM(C94:C98)</f>
        <v>33.159999999999997</v>
      </c>
      <c r="D105" s="3624"/>
      <c r="E105" s="3657" t="s">
        <v>3087</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3085</v>
      </c>
      <c r="B106" s="3654" t="s">
        <v>3098</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3099</v>
      </c>
      <c r="C107" s="3623">
        <f>SUM(C99:C101)</f>
        <v>30.6</v>
      </c>
      <c r="D107" s="3624"/>
      <c r="E107" s="3657" t="s">
        <v>3087</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3100</v>
      </c>
      <c r="B108" s="3654" t="s">
        <v>3086</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3101</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3102</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3103</v>
      </c>
      <c r="C138" s="3713"/>
      <c r="D138" s="3713"/>
      <c r="E138" s="3713"/>
      <c r="F138" s="3714"/>
      <c r="G138" s="3713"/>
      <c r="H138" s="3713"/>
      <c r="I138" s="3720" t="s">
        <v>3104</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3105</v>
      </c>
      <c r="C139" s="3721">
        <f>SUM(C114:C123,C126:C133)</f>
        <v>726.35</v>
      </c>
      <c r="D139" s="3713">
        <f>C139*1.03</f>
        <v>748.14049999999997</v>
      </c>
      <c r="E139" s="3713"/>
      <c r="F139" s="3713"/>
      <c r="G139" s="3713"/>
      <c r="H139" s="3713"/>
      <c r="I139" s="3714" t="s">
        <v>3106</v>
      </c>
      <c r="J139" s="3722">
        <f>U134</f>
        <v>642.1</v>
      </c>
      <c r="K139" s="3716" t="s">
        <v>11</v>
      </c>
      <c r="L139" s="3723">
        <v>58.5</v>
      </c>
      <c r="M139" s="3718">
        <f t="shared" si="80"/>
        <v>37562.85</v>
      </c>
      <c r="N139" s="3719"/>
      <c r="O139" s="3713"/>
      <c r="P139" s="3713"/>
      <c r="Q139" s="3713"/>
      <c r="R139" s="3713"/>
      <c r="S139" s="3713"/>
      <c r="T139" s="3713"/>
    </row>
    <row r="140" spans="1:21">
      <c r="A140" s="3713"/>
      <c r="B140" s="3714" t="s">
        <v>3107</v>
      </c>
      <c r="C140" s="3721">
        <f>C124</f>
        <v>100</v>
      </c>
      <c r="D140" s="3713">
        <f>C140*1.05</f>
        <v>105</v>
      </c>
      <c r="E140" s="3713"/>
      <c r="F140" s="3713"/>
      <c r="G140" s="3713"/>
      <c r="H140" s="3713"/>
      <c r="I140" s="3714" t="s">
        <v>3108</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3109</v>
      </c>
      <c r="C141" s="3721">
        <f>C125</f>
        <v>0</v>
      </c>
      <c r="D141" s="3713">
        <f>C141*1.05</f>
        <v>0</v>
      </c>
      <c r="E141" s="3713"/>
      <c r="F141" s="3713"/>
      <c r="G141" s="3713"/>
      <c r="H141" s="3713"/>
      <c r="I141" s="3714" t="s">
        <v>3110</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3111</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3112</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3113</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3114</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3115</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3116</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4698">
        <f>ROUND(SUM(M145,M147:M149),2)</f>
        <v>1723839.67</v>
      </c>
      <c r="N150" s="4698"/>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4694" t="s">
        <v>3118</v>
      </c>
      <c r="G153" s="4694"/>
      <c r="H153" s="4694"/>
      <c r="I153" s="4694"/>
    </row>
    <row r="155" spans="1:20">
      <c r="C155" s="4694" t="s">
        <v>91</v>
      </c>
      <c r="D155" s="4694"/>
      <c r="E155" s="3713"/>
      <c r="F155" s="3713"/>
      <c r="G155" s="3714" t="s">
        <v>3102</v>
      </c>
      <c r="H155" s="3715">
        <f t="shared" ref="H155:H161" si="81">+J60+J137</f>
        <v>1213.95</v>
      </c>
      <c r="I155" s="3716" t="s">
        <v>1</v>
      </c>
    </row>
    <row r="156" spans="1:20">
      <c r="E156" s="3713"/>
      <c r="F156" s="3713"/>
      <c r="G156" s="3720" t="s">
        <v>3104</v>
      </c>
      <c r="H156" s="3715">
        <f t="shared" si="81"/>
        <v>1455.62</v>
      </c>
      <c r="I156" s="3716" t="s">
        <v>2</v>
      </c>
    </row>
    <row r="157" spans="1:20">
      <c r="E157" s="3713"/>
      <c r="F157" s="3713"/>
      <c r="G157" s="3714" t="s">
        <v>3106</v>
      </c>
      <c r="H157" s="3722">
        <f t="shared" si="81"/>
        <v>932.8</v>
      </c>
      <c r="I157" s="3716" t="s">
        <v>11</v>
      </c>
    </row>
    <row r="158" spans="1:20">
      <c r="E158" s="3713"/>
      <c r="F158" s="3713"/>
      <c r="G158" s="3714" t="s">
        <v>3108</v>
      </c>
      <c r="H158" s="3722">
        <f t="shared" si="81"/>
        <v>178.83</v>
      </c>
      <c r="I158" s="3716" t="s">
        <v>2</v>
      </c>
    </row>
    <row r="159" spans="1:20">
      <c r="E159" s="3713"/>
      <c r="F159" s="3713"/>
      <c r="G159" s="3714" t="s">
        <v>3110</v>
      </c>
      <c r="H159" s="3722">
        <f t="shared" si="81"/>
        <v>1166.01</v>
      </c>
      <c r="I159" s="3716" t="s">
        <v>2</v>
      </c>
    </row>
    <row r="160" spans="1:20">
      <c r="E160" s="3713"/>
      <c r="F160" s="3713"/>
      <c r="G160" s="3714" t="s">
        <v>3111</v>
      </c>
      <c r="H160" s="3722">
        <f t="shared" si="81"/>
        <v>347.53</v>
      </c>
      <c r="I160" s="3716" t="s">
        <v>2</v>
      </c>
    </row>
    <row r="161" spans="5:9">
      <c r="E161" s="3724"/>
      <c r="F161" s="3724"/>
      <c r="G161" s="3725" t="s">
        <v>3112</v>
      </c>
      <c r="H161" s="3726">
        <f t="shared" si="81"/>
        <v>1147.3685</v>
      </c>
      <c r="I161" s="3727" t="s">
        <v>1</v>
      </c>
    </row>
    <row r="162" spans="5:9">
      <c r="E162" s="3724"/>
      <c r="F162" s="3724"/>
      <c r="G162" s="3725" t="s">
        <v>3113</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3114</v>
      </c>
      <c r="H165" s="3732">
        <f>ROUND(INT(A152/85),2)</f>
        <v>0</v>
      </c>
      <c r="I165" s="3727" t="s">
        <v>3</v>
      </c>
    </row>
    <row r="166" spans="5:9">
      <c r="E166" s="3724"/>
      <c r="F166" s="3724"/>
      <c r="G166" s="3725" t="s">
        <v>3115</v>
      </c>
      <c r="H166" s="3732">
        <v>15</v>
      </c>
      <c r="I166" s="3727" t="s">
        <v>3</v>
      </c>
    </row>
    <row r="167" spans="5:9">
      <c r="E167" s="3724"/>
      <c r="F167" s="3724"/>
      <c r="G167" s="3725" t="s">
        <v>3116</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M73:N73"/>
    <mergeCell ref="A1:T1"/>
    <mergeCell ref="A2:T2"/>
    <mergeCell ref="A3:T3"/>
    <mergeCell ref="A4:T4"/>
    <mergeCell ref="A5:T5"/>
    <mergeCell ref="F153:I153"/>
    <mergeCell ref="C155:D155"/>
    <mergeCell ref="A78:T78"/>
    <mergeCell ref="A79:T79"/>
    <mergeCell ref="A80:T80"/>
    <mergeCell ref="A81:T81"/>
    <mergeCell ref="A82:T82"/>
    <mergeCell ref="M150:N150"/>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4720" t="s">
        <v>2742</v>
      </c>
      <c r="C1" s="4720"/>
      <c r="D1" s="4720"/>
      <c r="E1" s="4720"/>
      <c r="F1" s="4720"/>
    </row>
    <row r="2" spans="1:7" ht="15.75">
      <c r="B2" s="4720" t="s">
        <v>2743</v>
      </c>
      <c r="C2" s="4720"/>
      <c r="D2" s="4720"/>
      <c r="E2" s="4720"/>
      <c r="F2" s="4720"/>
    </row>
    <row r="3" spans="1:7" ht="15.75">
      <c r="B3" s="3440"/>
      <c r="C3" s="3440"/>
      <c r="D3" s="3440"/>
      <c r="E3" s="3440"/>
      <c r="F3" s="3440"/>
    </row>
    <row r="4" spans="1:7" ht="15.75">
      <c r="B4" s="4720" t="s">
        <v>2744</v>
      </c>
      <c r="C4" s="4720"/>
      <c r="D4" s="4720"/>
      <c r="E4" s="4720"/>
      <c r="F4" s="4720"/>
    </row>
    <row r="5" spans="1:7" ht="16.5" thickBot="1">
      <c r="B5" s="4720" t="s">
        <v>2745</v>
      </c>
      <c r="C5" s="4720"/>
      <c r="D5" s="4720"/>
      <c r="E5" s="4720"/>
      <c r="F5" s="4720"/>
    </row>
    <row r="6" spans="1:7" ht="15" customHeight="1">
      <c r="B6" s="4793" t="s">
        <v>2746</v>
      </c>
      <c r="C6" s="4723" t="s">
        <v>2747</v>
      </c>
      <c r="D6" s="4725" t="s">
        <v>2748</v>
      </c>
      <c r="E6" s="4749" t="s">
        <v>286</v>
      </c>
      <c r="F6" s="4751" t="s">
        <v>2633</v>
      </c>
    </row>
    <row r="7" spans="1:7" ht="21" customHeight="1" thickBot="1">
      <c r="B7" s="4794"/>
      <c r="C7" s="4748"/>
      <c r="D7" s="4729"/>
      <c r="E7" s="4750"/>
      <c r="F7" s="4752"/>
    </row>
    <row r="8" spans="1:7">
      <c r="B8" s="3441" t="s">
        <v>2749</v>
      </c>
      <c r="C8" s="3442" t="s">
        <v>2750</v>
      </c>
      <c r="D8" s="3443"/>
      <c r="E8" s="4756">
        <v>2</v>
      </c>
      <c r="F8" s="4713" t="s">
        <v>2751</v>
      </c>
    </row>
    <row r="9" spans="1:7">
      <c r="B9" s="3444" t="s">
        <v>2752</v>
      </c>
      <c r="C9" s="3445" t="s">
        <v>2753</v>
      </c>
      <c r="D9" s="3446" t="s">
        <v>2754</v>
      </c>
      <c r="E9" s="4788"/>
      <c r="F9" s="4714"/>
    </row>
    <row r="10" spans="1:7">
      <c r="A10" s="3439">
        <v>1</v>
      </c>
      <c r="B10" s="3444" t="s">
        <v>2755</v>
      </c>
      <c r="C10" s="3445" t="s">
        <v>2756</v>
      </c>
      <c r="D10" s="3446" t="s">
        <v>2757</v>
      </c>
      <c r="E10" s="4788"/>
      <c r="F10" s="4714"/>
      <c r="G10" s="3439" t="s">
        <v>2758</v>
      </c>
    </row>
    <row r="11" spans="1:7">
      <c r="B11" s="3444" t="s">
        <v>2759</v>
      </c>
      <c r="C11" s="3445" t="s">
        <v>2760</v>
      </c>
      <c r="D11" s="3446" t="s">
        <v>2761</v>
      </c>
      <c r="E11" s="4788"/>
      <c r="F11" s="4714"/>
    </row>
    <row r="12" spans="1:7" ht="16.5" thickBot="1">
      <c r="B12" s="3444"/>
      <c r="C12" s="3447" t="s">
        <v>2762</v>
      </c>
      <c r="D12" s="3448"/>
      <c r="E12" s="4788"/>
      <c r="F12" s="4714"/>
    </row>
    <row r="13" spans="1:7">
      <c r="B13" s="3449"/>
      <c r="C13" s="3442" t="s">
        <v>2763</v>
      </c>
      <c r="D13" s="4789" t="s">
        <v>1245</v>
      </c>
      <c r="E13" s="4756">
        <v>2</v>
      </c>
      <c r="F13" s="3450" t="s">
        <v>43</v>
      </c>
    </row>
    <row r="14" spans="1:7">
      <c r="B14" s="3451"/>
      <c r="C14" s="3445" t="s">
        <v>2764</v>
      </c>
      <c r="D14" s="4790"/>
      <c r="E14" s="4788"/>
      <c r="F14" s="3452"/>
    </row>
    <row r="15" spans="1:7">
      <c r="B15" s="3451"/>
      <c r="C15" s="3453" t="s">
        <v>2765</v>
      </c>
      <c r="D15" s="4790"/>
      <c r="E15" s="4788"/>
      <c r="F15" s="3452"/>
    </row>
    <row r="16" spans="1:7">
      <c r="B16" s="3451"/>
      <c r="C16" s="3445" t="s">
        <v>2766</v>
      </c>
      <c r="D16" s="4790"/>
      <c r="E16" s="4788"/>
      <c r="F16" s="3452" t="s">
        <v>43</v>
      </c>
    </row>
    <row r="17" spans="1:6">
      <c r="B17" s="3451"/>
      <c r="C17" s="3445" t="s">
        <v>2934</v>
      </c>
      <c r="D17" s="4790"/>
      <c r="E17" s="4788"/>
      <c r="F17" s="3452" t="s">
        <v>2767</v>
      </c>
    </row>
    <row r="18" spans="1:6">
      <c r="A18" s="3439">
        <v>2</v>
      </c>
      <c r="B18" s="3454" t="s">
        <v>2768</v>
      </c>
      <c r="C18" s="3445" t="s">
        <v>2769</v>
      </c>
      <c r="D18" s="4790"/>
      <c r="E18" s="4788"/>
      <c r="F18" s="3452" t="s">
        <v>43</v>
      </c>
    </row>
    <row r="19" spans="1:6">
      <c r="B19" s="3454" t="s">
        <v>2770</v>
      </c>
      <c r="C19" s="3455" t="s">
        <v>2771</v>
      </c>
      <c r="D19" s="4790"/>
      <c r="E19" s="4788"/>
      <c r="F19" s="3452"/>
    </row>
    <row r="20" spans="1:6">
      <c r="B20" s="3451"/>
      <c r="C20" s="3445" t="s">
        <v>2772</v>
      </c>
      <c r="D20" s="4790"/>
      <c r="E20" s="4788"/>
      <c r="F20" s="3452"/>
    </row>
    <row r="21" spans="1:6">
      <c r="B21" s="3451"/>
      <c r="C21" s="3445" t="s">
        <v>2773</v>
      </c>
      <c r="D21" s="4790"/>
      <c r="E21" s="4788"/>
      <c r="F21" s="3452"/>
    </row>
    <row r="22" spans="1:6">
      <c r="B22" s="3451"/>
      <c r="C22" s="3445" t="s">
        <v>2774</v>
      </c>
      <c r="D22" s="4790"/>
      <c r="E22" s="4788"/>
      <c r="F22" s="3452"/>
    </row>
    <row r="23" spans="1:6" ht="15.75" thickBot="1">
      <c r="B23" s="3456"/>
      <c r="C23" s="3457" t="s">
        <v>2775</v>
      </c>
      <c r="D23" s="4791"/>
      <c r="E23" s="4792"/>
      <c r="F23" s="3458"/>
    </row>
    <row r="24" spans="1:6">
      <c r="B24" s="3454" t="s">
        <v>2776</v>
      </c>
      <c r="C24" s="3445" t="s">
        <v>2777</v>
      </c>
      <c r="D24" s="4717" t="s">
        <v>1245</v>
      </c>
      <c r="E24" s="4788">
        <v>1</v>
      </c>
      <c r="F24" s="4714" t="s">
        <v>43</v>
      </c>
    </row>
    <row r="25" spans="1:6">
      <c r="B25" s="3454" t="s">
        <v>2778</v>
      </c>
      <c r="C25" s="3445" t="s">
        <v>2779</v>
      </c>
      <c r="D25" s="4717"/>
      <c r="E25" s="4788"/>
      <c r="F25" s="4714"/>
    </row>
    <row r="26" spans="1:6">
      <c r="A26" s="3439">
        <v>3</v>
      </c>
      <c r="B26" s="3454" t="s">
        <v>2780</v>
      </c>
      <c r="C26" s="3445" t="s">
        <v>2781</v>
      </c>
      <c r="D26" s="4717"/>
      <c r="E26" s="4788"/>
      <c r="F26" s="4714"/>
    </row>
    <row r="27" spans="1:6" ht="15.75" thickBot="1">
      <c r="B27" s="3459" t="s">
        <v>2782</v>
      </c>
      <c r="C27" s="3460"/>
      <c r="D27" s="4718"/>
      <c r="E27" s="4792"/>
      <c r="F27" s="4732"/>
    </row>
    <row r="28" spans="1:6">
      <c r="B28" s="3441"/>
      <c r="C28" s="3442" t="s">
        <v>2783</v>
      </c>
      <c r="D28" s="3442"/>
      <c r="E28" s="4716">
        <v>1</v>
      </c>
      <c r="F28" s="4713" t="s">
        <v>43</v>
      </c>
    </row>
    <row r="29" spans="1:6">
      <c r="B29" s="3444"/>
      <c r="C29" s="3445" t="s">
        <v>2784</v>
      </c>
      <c r="D29" s="3445" t="s">
        <v>43</v>
      </c>
      <c r="E29" s="4717"/>
      <c r="F29" s="4714"/>
    </row>
    <row r="30" spans="1:6">
      <c r="A30" s="3439">
        <v>4</v>
      </c>
      <c r="B30" s="3444" t="s">
        <v>2768</v>
      </c>
      <c r="C30" s="3445" t="s">
        <v>2785</v>
      </c>
      <c r="D30" s="3461" t="s">
        <v>2786</v>
      </c>
      <c r="E30" s="4717"/>
      <c r="F30" s="4714"/>
    </row>
    <row r="31" spans="1:6">
      <c r="B31" s="3444" t="s">
        <v>2599</v>
      </c>
      <c r="C31" s="3445" t="s">
        <v>2787</v>
      </c>
      <c r="D31" s="3461" t="s">
        <v>2788</v>
      </c>
      <c r="E31" s="4717"/>
      <c r="F31" s="4714"/>
    </row>
    <row r="32" spans="1:6" ht="15.75" thickBot="1">
      <c r="B32" s="3462"/>
      <c r="C32" s="3457" t="s">
        <v>2789</v>
      </c>
      <c r="D32" s="3457"/>
      <c r="E32" s="4718"/>
      <c r="F32" s="4732"/>
    </row>
    <row r="33" spans="2:7">
      <c r="B33" s="3463"/>
      <c r="C33" s="3464"/>
      <c r="D33" s="3464"/>
      <c r="E33" s="3465"/>
      <c r="F33" s="3466" t="s">
        <v>2790</v>
      </c>
    </row>
    <row r="34" spans="2:7" ht="15.75">
      <c r="B34" s="4720" t="s">
        <v>2744</v>
      </c>
      <c r="C34" s="4720"/>
      <c r="D34" s="4720"/>
      <c r="E34" s="4720"/>
      <c r="F34" s="4720"/>
    </row>
    <row r="35" spans="2:7" ht="16.5" thickBot="1">
      <c r="B35" s="4720" t="s">
        <v>2791</v>
      </c>
      <c r="C35" s="4720"/>
      <c r="D35" s="4720"/>
      <c r="E35" s="4720"/>
      <c r="F35" s="4720"/>
    </row>
    <row r="36" spans="2:7" ht="15" customHeight="1">
      <c r="B36" s="4793" t="s">
        <v>2746</v>
      </c>
      <c r="C36" s="4723" t="s">
        <v>2747</v>
      </c>
      <c r="D36" s="4725" t="s">
        <v>2748</v>
      </c>
      <c r="E36" s="4727" t="s">
        <v>286</v>
      </c>
      <c r="F36" s="4796" t="s">
        <v>2633</v>
      </c>
    </row>
    <row r="37" spans="2:7" ht="15.75" customHeight="1" thickBot="1">
      <c r="B37" s="4794"/>
      <c r="C37" s="4748"/>
      <c r="D37" s="4729"/>
      <c r="E37" s="4795"/>
      <c r="F37" s="4797"/>
    </row>
    <row r="38" spans="2:7" ht="15.75" customHeight="1">
      <c r="B38" s="3467"/>
      <c r="C38" s="3468" t="s">
        <v>2792</v>
      </c>
      <c r="D38" s="3469"/>
      <c r="E38" s="4784">
        <v>17</v>
      </c>
      <c r="F38" s="4785" t="s">
        <v>43</v>
      </c>
    </row>
    <row r="39" spans="2:7" ht="16.5">
      <c r="B39" s="3470"/>
      <c r="C39" s="3471" t="s">
        <v>2793</v>
      </c>
      <c r="D39" s="3472" t="s">
        <v>2794</v>
      </c>
      <c r="E39" s="4704"/>
      <c r="F39" s="4786"/>
    </row>
    <row r="40" spans="2:7" ht="16.5">
      <c r="B40" s="3473" t="s">
        <v>2795</v>
      </c>
      <c r="C40" s="3471" t="s">
        <v>2796</v>
      </c>
      <c r="D40" s="3472" t="s">
        <v>2797</v>
      </c>
      <c r="E40" s="4704"/>
      <c r="F40" s="4786"/>
      <c r="G40" s="3439" t="s">
        <v>2636</v>
      </c>
    </row>
    <row r="41" spans="2:7" ht="18">
      <c r="B41" s="3473" t="s">
        <v>2798</v>
      </c>
      <c r="C41" s="3471" t="s">
        <v>2799</v>
      </c>
      <c r="D41" s="3474" t="s">
        <v>43</v>
      </c>
      <c r="E41" s="4704"/>
      <c r="F41" s="4786"/>
    </row>
    <row r="42" spans="2:7" ht="15.75" thickBot="1">
      <c r="B42" s="3475"/>
      <c r="C42" s="3476" t="s">
        <v>2800</v>
      </c>
      <c r="D42" s="3477"/>
      <c r="E42" s="4704"/>
      <c r="F42" s="4787"/>
    </row>
    <row r="43" spans="2:7">
      <c r="B43" s="3478"/>
      <c r="C43" s="3443" t="s">
        <v>2801</v>
      </c>
      <c r="D43" s="4783" t="s">
        <v>2802</v>
      </c>
      <c r="E43" s="4783">
        <v>1</v>
      </c>
      <c r="F43" s="4783" t="s">
        <v>2803</v>
      </c>
    </row>
    <row r="44" spans="2:7">
      <c r="B44" s="3454"/>
      <c r="C44" s="3448" t="s">
        <v>2804</v>
      </c>
      <c r="D44" s="4769"/>
      <c r="E44" s="4769"/>
      <c r="F44" s="4769"/>
    </row>
    <row r="45" spans="2:7" ht="15" customHeight="1">
      <c r="B45" s="3454"/>
      <c r="C45" s="3448" t="s">
        <v>2805</v>
      </c>
      <c r="D45" s="4770"/>
      <c r="E45" s="4770"/>
      <c r="F45" s="4770"/>
    </row>
    <row r="46" spans="2:7">
      <c r="B46" s="3454" t="s">
        <v>990</v>
      </c>
      <c r="C46" s="3448" t="s">
        <v>43</v>
      </c>
      <c r="D46" s="4768" t="s">
        <v>2806</v>
      </c>
      <c r="E46" s="4768">
        <v>1</v>
      </c>
      <c r="F46" s="4768" t="s">
        <v>2803</v>
      </c>
    </row>
    <row r="47" spans="2:7">
      <c r="B47" s="3454" t="s">
        <v>2807</v>
      </c>
      <c r="C47" s="3448" t="s">
        <v>2808</v>
      </c>
      <c r="D47" s="4769"/>
      <c r="E47" s="4769"/>
      <c r="F47" s="4769"/>
    </row>
    <row r="48" spans="2:7">
      <c r="B48" s="3454"/>
      <c r="C48" s="3448" t="s">
        <v>2809</v>
      </c>
      <c r="D48" s="4770"/>
      <c r="E48" s="4770"/>
      <c r="F48" s="4770"/>
    </row>
    <row r="49" spans="2:6">
      <c r="B49" s="3454"/>
      <c r="C49" s="3448" t="s">
        <v>2810</v>
      </c>
      <c r="D49" s="4772" t="s">
        <v>2811</v>
      </c>
      <c r="E49" s="4769">
        <v>1</v>
      </c>
      <c r="F49" s="4769" t="s">
        <v>2803</v>
      </c>
    </row>
    <row r="50" spans="2:6" ht="15.75" thickBot="1">
      <c r="B50" s="3459"/>
      <c r="C50" s="3479" t="s">
        <v>2812</v>
      </c>
      <c r="D50" s="4773"/>
      <c r="E50" s="4774"/>
      <c r="F50" s="4774"/>
    </row>
    <row r="51" spans="2:6" hidden="1">
      <c r="B51" s="4775" t="s">
        <v>2813</v>
      </c>
      <c r="C51" s="3480" t="s">
        <v>2814</v>
      </c>
      <c r="D51" s="4777" t="s">
        <v>2815</v>
      </c>
      <c r="E51" s="4777">
        <v>1</v>
      </c>
      <c r="F51" s="4778" t="s">
        <v>2816</v>
      </c>
    </row>
    <row r="52" spans="2:6" hidden="1">
      <c r="B52" s="4775"/>
      <c r="C52" s="3480" t="s">
        <v>2817</v>
      </c>
      <c r="D52" s="4777"/>
      <c r="E52" s="4777"/>
      <c r="F52" s="4778"/>
    </row>
    <row r="53" spans="2:6" hidden="1">
      <c r="B53" s="4775"/>
      <c r="C53" s="3480" t="s">
        <v>2818</v>
      </c>
      <c r="D53" s="4779" t="s">
        <v>2819</v>
      </c>
      <c r="E53" s="4779">
        <v>1</v>
      </c>
      <c r="F53" s="4781" t="s">
        <v>2816</v>
      </c>
    </row>
    <row r="54" spans="2:6" ht="15.75" hidden="1" thickBot="1">
      <c r="B54" s="4776"/>
      <c r="C54" s="3481" t="s">
        <v>2820</v>
      </c>
      <c r="D54" s="4780"/>
      <c r="E54" s="4780"/>
      <c r="F54" s="4782"/>
    </row>
    <row r="55" spans="2:6">
      <c r="B55" s="3482"/>
      <c r="C55" s="3448" t="s">
        <v>2821</v>
      </c>
      <c r="D55" s="3483"/>
      <c r="E55" s="3483"/>
      <c r="F55" s="4714" t="s">
        <v>43</v>
      </c>
    </row>
    <row r="56" spans="2:6">
      <c r="B56" s="3444" t="s">
        <v>2822</v>
      </c>
      <c r="C56" s="3448" t="s">
        <v>2823</v>
      </c>
      <c r="D56" s="3483"/>
      <c r="E56" s="3483"/>
      <c r="F56" s="4714"/>
    </row>
    <row r="57" spans="2:6">
      <c r="B57" s="3444" t="s">
        <v>2824</v>
      </c>
      <c r="C57" s="3448" t="s">
        <v>2825</v>
      </c>
      <c r="D57" s="3484" t="s">
        <v>1245</v>
      </c>
      <c r="E57" s="3484">
        <v>1</v>
      </c>
      <c r="F57" s="4714"/>
    </row>
    <row r="58" spans="2:6">
      <c r="B58" s="3482"/>
      <c r="C58" s="3448" t="s">
        <v>2826</v>
      </c>
      <c r="D58" s="3483"/>
      <c r="E58" s="3483"/>
      <c r="F58" s="4714"/>
    </row>
    <row r="59" spans="2:6" ht="15.75" thickBot="1">
      <c r="B59" s="3485"/>
      <c r="C59" s="3479" t="s">
        <v>2827</v>
      </c>
      <c r="D59" s="3486"/>
      <c r="E59" s="3486"/>
      <c r="F59" s="4732"/>
    </row>
    <row r="60" spans="2:6">
      <c r="B60" s="3473"/>
      <c r="C60" s="3487" t="s">
        <v>2828</v>
      </c>
      <c r="D60" s="4704" t="s">
        <v>2829</v>
      </c>
      <c r="E60" s="3488"/>
      <c r="F60" s="3489"/>
    </row>
    <row r="61" spans="2:6">
      <c r="B61" s="3473" t="s">
        <v>2830</v>
      </c>
      <c r="C61" s="3490" t="s">
        <v>2831</v>
      </c>
      <c r="D61" s="4704"/>
      <c r="E61" s="4771">
        <v>1</v>
      </c>
      <c r="F61" s="3489"/>
    </row>
    <row r="62" spans="2:6">
      <c r="B62" s="3473" t="s">
        <v>2832</v>
      </c>
      <c r="C62" s="3487" t="s">
        <v>2833</v>
      </c>
      <c r="D62" s="4704"/>
      <c r="E62" s="4700"/>
      <c r="F62" s="3489"/>
    </row>
    <row r="63" spans="2:6" ht="15.75" thickBot="1">
      <c r="B63" s="3473"/>
      <c r="C63" s="3491" t="s">
        <v>2834</v>
      </c>
      <c r="D63" s="4704"/>
      <c r="E63" s="3492">
        <v>5</v>
      </c>
      <c r="F63" s="3489"/>
    </row>
    <row r="64" spans="2:6" ht="15.75" customHeight="1">
      <c r="B64" s="4709" t="s">
        <v>2813</v>
      </c>
      <c r="C64" s="3443" t="s">
        <v>2835</v>
      </c>
      <c r="D64" s="4758" t="s">
        <v>2836</v>
      </c>
      <c r="E64" s="4760">
        <v>4</v>
      </c>
      <c r="F64" s="4762" t="s">
        <v>2837</v>
      </c>
    </row>
    <row r="65" spans="2:6" ht="15" customHeight="1">
      <c r="B65" s="4710"/>
      <c r="C65" s="3448" t="s">
        <v>2838</v>
      </c>
      <c r="D65" s="4759"/>
      <c r="E65" s="4761"/>
      <c r="F65" s="4763"/>
    </row>
    <row r="66" spans="2:6" ht="15" customHeight="1">
      <c r="B66" s="4710"/>
      <c r="C66" s="3448" t="s">
        <v>2839</v>
      </c>
      <c r="D66" s="3490" t="s">
        <v>2840</v>
      </c>
      <c r="E66" s="4765">
        <v>4</v>
      </c>
      <c r="F66" s="4763"/>
    </row>
    <row r="67" spans="2:6" ht="15" customHeight="1">
      <c r="B67" s="4710"/>
      <c r="C67" s="3448" t="s">
        <v>2818</v>
      </c>
      <c r="D67" s="3491" t="s">
        <v>2841</v>
      </c>
      <c r="E67" s="4766"/>
      <c r="F67" s="4763"/>
    </row>
    <row r="68" spans="2:6" ht="15.75" customHeight="1" thickBot="1">
      <c r="B68" s="4715"/>
      <c r="C68" s="3479" t="s">
        <v>2820</v>
      </c>
      <c r="D68" s="3486"/>
      <c r="E68" s="4767"/>
      <c r="F68" s="4764"/>
    </row>
    <row r="69" spans="2:6" ht="15.75" customHeight="1">
      <c r="B69" s="3465"/>
      <c r="C69" s="3464"/>
      <c r="D69" s="3493"/>
      <c r="E69" s="3494"/>
      <c r="F69" s="3465"/>
    </row>
    <row r="70" spans="2:6" ht="13.5" customHeight="1">
      <c r="B70" s="3495"/>
      <c r="C70" s="3496"/>
      <c r="D70" s="3495"/>
      <c r="E70" s="3495"/>
      <c r="F70" s="3466" t="s">
        <v>2842</v>
      </c>
    </row>
    <row r="71" spans="2:6" ht="15.75" customHeight="1">
      <c r="B71" s="4720" t="s">
        <v>2744</v>
      </c>
      <c r="C71" s="4720"/>
      <c r="D71" s="4720"/>
      <c r="E71" s="4720"/>
      <c r="F71" s="4720"/>
    </row>
    <row r="72" spans="2:6" ht="15.75" customHeight="1" thickBot="1">
      <c r="B72" s="4720" t="s">
        <v>2791</v>
      </c>
      <c r="C72" s="4720"/>
      <c r="D72" s="4720"/>
      <c r="E72" s="4720"/>
      <c r="F72" s="4720"/>
    </row>
    <row r="73" spans="2:6" ht="15" customHeight="1">
      <c r="B73" s="4721" t="s">
        <v>2746</v>
      </c>
      <c r="C73" s="4723" t="s">
        <v>2747</v>
      </c>
      <c r="D73" s="4725" t="s">
        <v>2748</v>
      </c>
      <c r="E73" s="4749" t="s">
        <v>286</v>
      </c>
      <c r="F73" s="4751" t="s">
        <v>2633</v>
      </c>
    </row>
    <row r="74" spans="2:6" ht="15" customHeight="1" thickBot="1">
      <c r="B74" s="4747"/>
      <c r="C74" s="4748"/>
      <c r="D74" s="4729"/>
      <c r="E74" s="4750"/>
      <c r="F74" s="4752"/>
    </row>
    <row r="75" spans="2:6">
      <c r="B75" s="3449"/>
      <c r="C75" s="3442" t="s">
        <v>2843</v>
      </c>
      <c r="D75" s="4753" t="s">
        <v>2844</v>
      </c>
      <c r="E75" s="4711">
        <v>749.09</v>
      </c>
      <c r="F75" s="3450" t="s">
        <v>43</v>
      </c>
    </row>
    <row r="76" spans="2:6">
      <c r="B76" s="3444" t="s">
        <v>2845</v>
      </c>
      <c r="C76" s="3445" t="s">
        <v>2846</v>
      </c>
      <c r="D76" s="4754"/>
      <c r="E76" s="4717"/>
      <c r="F76" s="3452"/>
    </row>
    <row r="77" spans="2:6">
      <c r="B77" s="3444" t="s">
        <v>2847</v>
      </c>
      <c r="C77" s="3445" t="s">
        <v>2848</v>
      </c>
      <c r="D77" s="4754"/>
      <c r="E77" s="4717"/>
      <c r="F77" s="3452" t="s">
        <v>2849</v>
      </c>
    </row>
    <row r="78" spans="2:6" ht="18">
      <c r="B78" s="3444" t="s">
        <v>2850</v>
      </c>
      <c r="C78" s="3445" t="s">
        <v>2851</v>
      </c>
      <c r="D78" s="4754"/>
      <c r="E78" s="4717"/>
      <c r="F78" s="3452" t="s">
        <v>2852</v>
      </c>
    </row>
    <row r="79" spans="2:6">
      <c r="B79" s="3444"/>
      <c r="C79" s="3497" t="s">
        <v>2853</v>
      </c>
      <c r="D79" s="4754"/>
      <c r="E79" s="4717"/>
      <c r="F79" s="3452" t="s">
        <v>43</v>
      </c>
    </row>
    <row r="80" spans="2:6">
      <c r="B80" s="3444"/>
      <c r="C80" s="3445" t="s">
        <v>2854</v>
      </c>
      <c r="D80" s="4755"/>
      <c r="E80" s="4717"/>
      <c r="F80" s="3452"/>
    </row>
    <row r="81" spans="2:7" ht="15.75" thickBot="1">
      <c r="B81" s="3498"/>
      <c r="C81" s="3445" t="s">
        <v>2855</v>
      </c>
      <c r="D81" s="4755"/>
      <c r="E81" s="4717"/>
      <c r="F81" s="3452"/>
    </row>
    <row r="82" spans="2:7">
      <c r="B82" s="3521"/>
      <c r="C82" s="3522" t="s">
        <v>2856</v>
      </c>
      <c r="D82" s="4756" t="s">
        <v>2857</v>
      </c>
      <c r="E82" s="4756">
        <v>3</v>
      </c>
      <c r="F82" s="4701" t="s">
        <v>2858</v>
      </c>
    </row>
    <row r="83" spans="2:7">
      <c r="B83" s="3523" t="s">
        <v>2859</v>
      </c>
      <c r="C83" s="3524" t="s">
        <v>2860</v>
      </c>
      <c r="D83" s="4757"/>
      <c r="E83" s="4757"/>
      <c r="F83" s="4706"/>
    </row>
    <row r="84" spans="2:7" ht="15.75" thickBot="1">
      <c r="B84" s="3525" t="s">
        <v>2861</v>
      </c>
      <c r="C84" s="3526" t="s">
        <v>2862</v>
      </c>
      <c r="D84" s="3527" t="s">
        <v>2863</v>
      </c>
      <c r="E84" s="3528">
        <v>1</v>
      </c>
      <c r="F84" s="3529"/>
    </row>
    <row r="85" spans="2:7">
      <c r="B85" s="3478"/>
      <c r="C85" s="3443" t="s">
        <v>2864</v>
      </c>
      <c r="D85" s="4716" t="s">
        <v>2865</v>
      </c>
      <c r="E85" s="4716">
        <v>1</v>
      </c>
      <c r="F85" s="4713" t="s">
        <v>2866</v>
      </c>
    </row>
    <row r="86" spans="2:7">
      <c r="B86" s="3454"/>
      <c r="C86" s="3448" t="s">
        <v>2810</v>
      </c>
      <c r="D86" s="4745"/>
      <c r="E86" s="4745"/>
      <c r="F86" s="4746"/>
      <c r="G86" s="3499"/>
    </row>
    <row r="87" spans="2:7">
      <c r="B87" s="3454"/>
      <c r="C87" s="3448" t="s">
        <v>2809</v>
      </c>
      <c r="D87" s="3484" t="s">
        <v>2867</v>
      </c>
      <c r="E87" s="4717">
        <v>4</v>
      </c>
      <c r="F87" s="4714" t="s">
        <v>2866</v>
      </c>
    </row>
    <row r="88" spans="2:7">
      <c r="B88" s="3454"/>
      <c r="C88" s="3448" t="s">
        <v>2868</v>
      </c>
      <c r="D88" s="3484"/>
      <c r="E88" s="4717"/>
      <c r="F88" s="4714"/>
    </row>
    <row r="89" spans="2:7">
      <c r="B89" s="3454"/>
      <c r="C89" s="3448" t="s">
        <v>2869</v>
      </c>
      <c r="D89" s="3500"/>
      <c r="E89" s="4745"/>
      <c r="F89" s="4746"/>
    </row>
    <row r="90" spans="2:7">
      <c r="B90" s="3454" t="s">
        <v>990</v>
      </c>
      <c r="C90" s="3448" t="s">
        <v>2870</v>
      </c>
      <c r="D90" s="3501"/>
      <c r="E90" s="4730">
        <v>4</v>
      </c>
      <c r="F90" s="4731" t="s">
        <v>2871</v>
      </c>
    </row>
    <row r="91" spans="2:7">
      <c r="B91" s="3454" t="s">
        <v>2872</v>
      </c>
      <c r="C91" s="3448" t="s">
        <v>2873</v>
      </c>
      <c r="D91" s="3502" t="s">
        <v>2874</v>
      </c>
      <c r="E91" s="4717"/>
      <c r="F91" s="4714"/>
    </row>
    <row r="92" spans="2:7">
      <c r="B92" s="3454"/>
      <c r="C92" s="3448" t="s">
        <v>2875</v>
      </c>
      <c r="D92" s="3503" t="s">
        <v>2876</v>
      </c>
      <c r="E92" s="4745"/>
      <c r="F92" s="4746"/>
    </row>
    <row r="93" spans="2:7" ht="15" customHeight="1">
      <c r="B93" s="3454"/>
      <c r="C93" s="3448" t="s">
        <v>2877</v>
      </c>
      <c r="D93" s="3504" t="s">
        <v>2878</v>
      </c>
      <c r="E93" s="4730">
        <v>4</v>
      </c>
      <c r="F93" s="4731" t="s">
        <v>2879</v>
      </c>
    </row>
    <row r="94" spans="2:7">
      <c r="B94" s="3454"/>
      <c r="C94" s="3448" t="s">
        <v>2880</v>
      </c>
      <c r="D94" s="3483" t="s">
        <v>2881</v>
      </c>
      <c r="E94" s="4717"/>
      <c r="F94" s="4714"/>
    </row>
    <row r="95" spans="2:7">
      <c r="B95" s="3454"/>
      <c r="C95" s="3448" t="s">
        <v>2882</v>
      </c>
      <c r="D95" s="3505"/>
      <c r="E95" s="4745"/>
      <c r="F95" s="4746"/>
    </row>
    <row r="96" spans="2:7">
      <c r="B96" s="3454"/>
      <c r="C96" s="3448" t="s">
        <v>2883</v>
      </c>
      <c r="D96" s="3490" t="s">
        <v>2884</v>
      </c>
      <c r="E96" s="4730">
        <v>4</v>
      </c>
      <c r="F96" s="4731" t="s">
        <v>2879</v>
      </c>
    </row>
    <row r="97" spans="2:6">
      <c r="B97" s="3454"/>
      <c r="C97" s="3448" t="s">
        <v>2885</v>
      </c>
      <c r="D97" s="3483" t="s">
        <v>2876</v>
      </c>
      <c r="E97" s="4717"/>
      <c r="F97" s="4714"/>
    </row>
    <row r="98" spans="2:6" ht="15.75" thickBot="1">
      <c r="B98" s="3459"/>
      <c r="C98" s="3479" t="s">
        <v>2812</v>
      </c>
      <c r="D98" s="3486"/>
      <c r="E98" s="4718"/>
      <c r="F98" s="4732"/>
    </row>
    <row r="99" spans="2:6">
      <c r="B99" s="4733" t="s">
        <v>2886</v>
      </c>
      <c r="C99" s="3442" t="s">
        <v>2887</v>
      </c>
      <c r="D99" s="4736" t="s">
        <v>2888</v>
      </c>
      <c r="E99" s="4739" t="e">
        <v>#REF!</v>
      </c>
      <c r="F99" s="4742" t="s">
        <v>2889</v>
      </c>
    </row>
    <row r="100" spans="2:6">
      <c r="B100" s="4734"/>
      <c r="C100" s="3445" t="s">
        <v>2890</v>
      </c>
      <c r="D100" s="4737"/>
      <c r="E100" s="4740"/>
      <c r="F100" s="4743"/>
    </row>
    <row r="101" spans="2:6">
      <c r="B101" s="4734"/>
      <c r="C101" s="3445" t="s">
        <v>2891</v>
      </c>
      <c r="D101" s="4737"/>
      <c r="E101" s="4740"/>
      <c r="F101" s="4743"/>
    </row>
    <row r="102" spans="2:6">
      <c r="B102" s="4734"/>
      <c r="C102" s="3445" t="s">
        <v>2892</v>
      </c>
      <c r="D102" s="4737"/>
      <c r="E102" s="4740"/>
      <c r="F102" s="4743"/>
    </row>
    <row r="103" spans="2:6" ht="15.75" thickBot="1">
      <c r="B103" s="4735"/>
      <c r="C103" s="3457" t="s">
        <v>2893</v>
      </c>
      <c r="D103" s="4738"/>
      <c r="E103" s="4741"/>
      <c r="F103" s="4744"/>
    </row>
    <row r="104" spans="2:6">
      <c r="B104" s="3465"/>
      <c r="C104" s="3464"/>
      <c r="D104" s="3465"/>
      <c r="E104" s="3506"/>
      <c r="F104" s="3466" t="s">
        <v>2894</v>
      </c>
    </row>
    <row r="105" spans="2:6" ht="15.75">
      <c r="B105" s="4719" t="s">
        <v>2744</v>
      </c>
      <c r="C105" s="4719"/>
      <c r="D105" s="4719"/>
      <c r="E105" s="4719"/>
      <c r="F105" s="4719"/>
    </row>
    <row r="106" spans="2:6" ht="16.5" thickBot="1">
      <c r="B106" s="4720" t="s">
        <v>2791</v>
      </c>
      <c r="C106" s="4720"/>
      <c r="D106" s="4720"/>
      <c r="E106" s="4720"/>
      <c r="F106" s="4720"/>
    </row>
    <row r="107" spans="2:6" ht="15" customHeight="1">
      <c r="B107" s="4721" t="s">
        <v>2746</v>
      </c>
      <c r="C107" s="4723" t="s">
        <v>2747</v>
      </c>
      <c r="D107" s="4725" t="s">
        <v>2748</v>
      </c>
      <c r="E107" s="4727" t="s">
        <v>286</v>
      </c>
      <c r="F107" s="4725" t="s">
        <v>2633</v>
      </c>
    </row>
    <row r="108" spans="2:6" ht="15.75" customHeight="1" thickBot="1">
      <c r="B108" s="4722"/>
      <c r="C108" s="4724"/>
      <c r="D108" s="4726"/>
      <c r="E108" s="4728"/>
      <c r="F108" s="4729"/>
    </row>
    <row r="109" spans="2:6" ht="15.75">
      <c r="B109" s="4709" t="s">
        <v>2408</v>
      </c>
      <c r="C109" s="3507" t="s">
        <v>2895</v>
      </c>
      <c r="D109" s="3442"/>
      <c r="E109" s="3442"/>
      <c r="F109" s="3508"/>
    </row>
    <row r="110" spans="2:6">
      <c r="B110" s="4710"/>
      <c r="C110" s="3445" t="s">
        <v>2896</v>
      </c>
      <c r="D110" s="3445"/>
      <c r="E110" s="3445"/>
      <c r="F110" s="3509"/>
    </row>
    <row r="111" spans="2:6">
      <c r="B111" s="4710"/>
      <c r="C111" s="3445" t="s">
        <v>2897</v>
      </c>
      <c r="D111" s="3445"/>
      <c r="E111" s="3445"/>
      <c r="F111" s="3509"/>
    </row>
    <row r="112" spans="2:6">
      <c r="B112" s="4710"/>
      <c r="C112" s="3445" t="s">
        <v>2898</v>
      </c>
      <c r="D112" s="3445"/>
      <c r="E112" s="3445"/>
      <c r="F112" s="3509"/>
    </row>
    <row r="113" spans="2:6">
      <c r="B113" s="4710"/>
      <c r="C113" s="3445" t="s">
        <v>2899</v>
      </c>
      <c r="D113" s="3484" t="s">
        <v>2900</v>
      </c>
      <c r="E113" s="3484" t="s">
        <v>2901</v>
      </c>
      <c r="F113" s="3509"/>
    </row>
    <row r="114" spans="2:6" ht="15.75">
      <c r="B114" s="4710"/>
      <c r="C114" s="3510" t="s">
        <v>2902</v>
      </c>
      <c r="D114" s="3484" t="s">
        <v>2903</v>
      </c>
      <c r="E114" s="3484" t="s">
        <v>2904</v>
      </c>
      <c r="F114" s="3509"/>
    </row>
    <row r="115" spans="2:6" ht="15.75">
      <c r="B115" s="4710"/>
      <c r="C115" s="3511" t="s">
        <v>2905</v>
      </c>
      <c r="D115" s="3445"/>
      <c r="E115" s="3445"/>
      <c r="F115" s="3509"/>
    </row>
    <row r="116" spans="2:6">
      <c r="B116" s="4710"/>
      <c r="C116" s="3445" t="s">
        <v>2897</v>
      </c>
      <c r="D116" s="3445"/>
      <c r="E116" s="3445"/>
      <c r="F116" s="3509"/>
    </row>
    <row r="117" spans="2:6">
      <c r="B117" s="4710"/>
      <c r="C117" s="3445" t="s">
        <v>2906</v>
      </c>
      <c r="D117" s="3445"/>
      <c r="E117" s="3445"/>
      <c r="F117" s="3509"/>
    </row>
    <row r="118" spans="2:6" ht="15.75" thickBot="1">
      <c r="B118" s="4710"/>
      <c r="C118" s="3445" t="s">
        <v>2899</v>
      </c>
      <c r="D118" s="3445"/>
      <c r="E118" s="3445"/>
      <c r="F118" s="3509"/>
    </row>
    <row r="119" spans="2:6">
      <c r="B119" s="4709" t="s">
        <v>2907</v>
      </c>
      <c r="C119" s="3442" t="s">
        <v>2908</v>
      </c>
      <c r="D119" s="3442"/>
      <c r="E119" s="4711">
        <v>65</v>
      </c>
      <c r="F119" s="4713" t="s">
        <v>2909</v>
      </c>
    </row>
    <row r="120" spans="2:6">
      <c r="B120" s="4710"/>
      <c r="C120" s="3445" t="s">
        <v>2910</v>
      </c>
      <c r="D120" s="3445"/>
      <c r="E120" s="4712"/>
      <c r="F120" s="4714"/>
    </row>
    <row r="121" spans="2:6">
      <c r="B121" s="4710"/>
      <c r="C121" s="3445" t="s">
        <v>2911</v>
      </c>
      <c r="D121" s="3461" t="s">
        <v>2912</v>
      </c>
      <c r="E121" s="4712"/>
      <c r="F121" s="4714"/>
    </row>
    <row r="122" spans="2:6">
      <c r="B122" s="4710"/>
      <c r="C122" s="3445" t="s">
        <v>2913</v>
      </c>
      <c r="D122" s="3461" t="s">
        <v>2914</v>
      </c>
      <c r="E122" s="4712"/>
      <c r="F122" s="4714"/>
    </row>
    <row r="123" spans="2:6">
      <c r="B123" s="4710"/>
      <c r="C123" s="3445" t="s">
        <v>2915</v>
      </c>
      <c r="D123" s="3461" t="s">
        <v>43</v>
      </c>
      <c r="E123" s="4712"/>
      <c r="F123" s="4714"/>
    </row>
    <row r="124" spans="2:6">
      <c r="B124" s="4710"/>
      <c r="C124" s="3445" t="s">
        <v>2916</v>
      </c>
      <c r="D124" s="3445"/>
      <c r="E124" s="4712"/>
      <c r="F124" s="4714"/>
    </row>
    <row r="125" spans="2:6" ht="15.75" thickBot="1">
      <c r="B125" s="4710"/>
      <c r="C125" s="3445" t="s">
        <v>2917</v>
      </c>
      <c r="D125" s="3445"/>
      <c r="E125" s="4712"/>
      <c r="F125" s="4714"/>
    </row>
    <row r="126" spans="2:6">
      <c r="B126" s="4709" t="s">
        <v>2918</v>
      </c>
      <c r="C126" s="3512" t="s">
        <v>2919</v>
      </c>
      <c r="D126" s="4716" t="s">
        <v>2920</v>
      </c>
      <c r="E126" s="3442"/>
      <c r="F126" s="3508"/>
    </row>
    <row r="127" spans="2:6">
      <c r="B127" s="4710"/>
      <c r="C127" s="3513" t="s">
        <v>2921</v>
      </c>
      <c r="D127" s="4717"/>
      <c r="E127" s="3445"/>
      <c r="F127" s="3509"/>
    </row>
    <row r="128" spans="2:6">
      <c r="B128" s="4710"/>
      <c r="C128" s="3513" t="s">
        <v>2922</v>
      </c>
      <c r="D128" s="4717"/>
      <c r="E128" s="3445"/>
      <c r="F128" s="3509"/>
    </row>
    <row r="129" spans="2:7">
      <c r="B129" s="4710"/>
      <c r="C129" s="3513" t="s">
        <v>2923</v>
      </c>
      <c r="D129" s="4717"/>
      <c r="E129" s="3461" t="s">
        <v>2901</v>
      </c>
      <c r="F129" s="3509"/>
    </row>
    <row r="130" spans="2:7">
      <c r="B130" s="4710"/>
      <c r="C130" s="3513" t="s">
        <v>2924</v>
      </c>
      <c r="D130" s="4717"/>
      <c r="E130" s="3461" t="s">
        <v>2904</v>
      </c>
      <c r="F130" s="3509"/>
    </row>
    <row r="131" spans="2:7">
      <c r="B131" s="4710"/>
      <c r="C131" s="3513" t="s">
        <v>2925</v>
      </c>
      <c r="D131" s="4717"/>
      <c r="E131" s="3445"/>
      <c r="F131" s="3509"/>
    </row>
    <row r="132" spans="2:7" ht="15.75" thickBot="1">
      <c r="B132" s="4715"/>
      <c r="C132" s="3457" t="s">
        <v>2926</v>
      </c>
      <c r="D132" s="4718"/>
      <c r="E132" s="3457"/>
      <c r="F132" s="3514"/>
    </row>
    <row r="133" spans="2:7">
      <c r="B133" s="3515"/>
      <c r="C133" s="3516" t="s">
        <v>2814</v>
      </c>
      <c r="D133" s="4699" t="s">
        <v>2927</v>
      </c>
      <c r="E133" s="4699">
        <v>1</v>
      </c>
      <c r="F133" s="4701" t="s">
        <v>2928</v>
      </c>
      <c r="G133" s="4703"/>
    </row>
    <row r="134" spans="2:7">
      <c r="B134" s="3517"/>
      <c r="C134" s="3491" t="s">
        <v>2929</v>
      </c>
      <c r="D134" s="4700"/>
      <c r="E134" s="4700"/>
      <c r="F134" s="4702"/>
      <c r="G134" s="4703"/>
    </row>
    <row r="135" spans="2:7" ht="15.75" customHeight="1">
      <c r="B135" s="3517" t="s">
        <v>2813</v>
      </c>
      <c r="C135" s="3491" t="s">
        <v>2839</v>
      </c>
      <c r="D135" s="4704" t="s">
        <v>2930</v>
      </c>
      <c r="E135" s="4704">
        <v>1</v>
      </c>
      <c r="F135" s="4706" t="s">
        <v>2931</v>
      </c>
      <c r="G135" s="4708" t="e">
        <f>#REF!</f>
        <v>#REF!</v>
      </c>
    </row>
    <row r="136" spans="2:7" ht="15.75" customHeight="1">
      <c r="B136" s="3517"/>
      <c r="C136" s="3491" t="s">
        <v>2818</v>
      </c>
      <c r="D136" s="4704"/>
      <c r="E136" s="4704"/>
      <c r="F136" s="4706"/>
      <c r="G136" s="4703"/>
    </row>
    <row r="137" spans="2:7" ht="15.75" thickBot="1">
      <c r="B137" s="3518"/>
      <c r="C137" s="3519" t="s">
        <v>2820</v>
      </c>
      <c r="D137" s="4705"/>
      <c r="E137" s="4705"/>
      <c r="F137" s="4707"/>
      <c r="G137" s="4703"/>
    </row>
    <row r="138" spans="2:7">
      <c r="B138" s="3465"/>
      <c r="C138" s="3464"/>
      <c r="D138" s="3465"/>
      <c r="E138" s="3506"/>
      <c r="F138" s="3466" t="s">
        <v>2932</v>
      </c>
    </row>
    <row r="156" spans="6:6">
      <c r="F156" s="3520"/>
    </row>
    <row r="168" spans="6:6">
      <c r="F168" s="3520" t="s">
        <v>2933</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B1:F1"/>
    <mergeCell ref="B2:F2"/>
    <mergeCell ref="B4:F4"/>
    <mergeCell ref="B5:F5"/>
    <mergeCell ref="B6:B7"/>
    <mergeCell ref="C6:C7"/>
    <mergeCell ref="D6:D7"/>
    <mergeCell ref="E6:E7"/>
    <mergeCell ref="F6:F7"/>
    <mergeCell ref="E28:E32"/>
    <mergeCell ref="F28:F32"/>
    <mergeCell ref="B34:F34"/>
    <mergeCell ref="B35:F35"/>
    <mergeCell ref="B36:B37"/>
    <mergeCell ref="C36:C37"/>
    <mergeCell ref="D36:D37"/>
    <mergeCell ref="E36:E37"/>
    <mergeCell ref="F36:F37"/>
    <mergeCell ref="E8:E12"/>
    <mergeCell ref="F8:F12"/>
    <mergeCell ref="D13:D23"/>
    <mergeCell ref="E13:E23"/>
    <mergeCell ref="D24:D27"/>
    <mergeCell ref="E24:E27"/>
    <mergeCell ref="F24:F27"/>
    <mergeCell ref="F43:F45"/>
    <mergeCell ref="E38:E42"/>
    <mergeCell ref="F38:F42"/>
    <mergeCell ref="D43:D45"/>
    <mergeCell ref="E43:E45"/>
    <mergeCell ref="B51:B54"/>
    <mergeCell ref="D51:D52"/>
    <mergeCell ref="E51:E52"/>
    <mergeCell ref="F51:F52"/>
    <mergeCell ref="D53:D54"/>
    <mergeCell ref="E53:E54"/>
    <mergeCell ref="F53:F54"/>
    <mergeCell ref="D46:D48"/>
    <mergeCell ref="E46:E48"/>
    <mergeCell ref="F46:F48"/>
    <mergeCell ref="F55:F59"/>
    <mergeCell ref="D60:D63"/>
    <mergeCell ref="E61:E62"/>
    <mergeCell ref="D49:D50"/>
    <mergeCell ref="E49:E50"/>
    <mergeCell ref="F49:F50"/>
    <mergeCell ref="B64:B68"/>
    <mergeCell ref="D64:D65"/>
    <mergeCell ref="E64:E65"/>
    <mergeCell ref="F64:F68"/>
    <mergeCell ref="E66:E68"/>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E87:E89"/>
    <mergeCell ref="F87:F89"/>
    <mergeCell ref="E90:E92"/>
    <mergeCell ref="F90:F92"/>
    <mergeCell ref="E93:E95"/>
    <mergeCell ref="F93:F95"/>
    <mergeCell ref="E96:E98"/>
    <mergeCell ref="F96:F98"/>
    <mergeCell ref="B99:B103"/>
    <mergeCell ref="D99:D103"/>
    <mergeCell ref="E99:E103"/>
    <mergeCell ref="F99:F103"/>
    <mergeCell ref="B105:F105"/>
    <mergeCell ref="B106:F106"/>
    <mergeCell ref="B107:B108"/>
    <mergeCell ref="C107:C108"/>
    <mergeCell ref="D107:D108"/>
    <mergeCell ref="E107:E108"/>
    <mergeCell ref="F107:F108"/>
    <mergeCell ref="B109:B118"/>
    <mergeCell ref="B119:B125"/>
    <mergeCell ref="E119:E125"/>
    <mergeCell ref="F119:F125"/>
    <mergeCell ref="B126:B132"/>
    <mergeCell ref="D126:D132"/>
    <mergeCell ref="D133:D134"/>
    <mergeCell ref="E133:E134"/>
    <mergeCell ref="F133:F134"/>
    <mergeCell ref="G133:G134"/>
    <mergeCell ref="D135:D137"/>
    <mergeCell ref="E135:E137"/>
    <mergeCell ref="F135:F137"/>
    <mergeCell ref="G135:G13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8" customWidth="1"/>
    <col min="3" max="3" width="10.7109375" style="3557" customWidth="1"/>
    <col min="4" max="4" width="9" style="4225" customWidth="1"/>
    <col min="5" max="5" width="13" style="3557" customWidth="1"/>
    <col min="6" max="6" width="15.28515625" style="3557" customWidth="1"/>
    <col min="7" max="16384" width="11.42578125" style="3557"/>
  </cols>
  <sheetData>
    <row r="1" spans="1:6" s="4237" customFormat="1">
      <c r="A1" s="4427"/>
      <c r="B1" s="1904"/>
      <c r="C1" s="4235"/>
      <c r="D1" s="4236"/>
      <c r="E1" s="4242"/>
      <c r="F1" s="4242"/>
    </row>
    <row r="2" spans="1:6" s="4237" customFormat="1" ht="15">
      <c r="A2" s="4798"/>
      <c r="B2" s="4798"/>
      <c r="C2" s="4798"/>
      <c r="D2" s="4798"/>
      <c r="E2" s="4798"/>
      <c r="F2" s="4798"/>
    </row>
    <row r="3" spans="1:6" s="4237" customFormat="1" ht="15">
      <c r="A3" s="4798"/>
      <c r="B3" s="4798"/>
      <c r="C3" s="4798"/>
      <c r="D3" s="4798"/>
      <c r="E3" s="4798"/>
      <c r="F3" s="4798"/>
    </row>
    <row r="4" spans="1:6" s="4237" customFormat="1" ht="15">
      <c r="A4" s="4798"/>
      <c r="B4" s="4798"/>
      <c r="C4" s="4798"/>
      <c r="D4" s="4798"/>
      <c r="E4" s="4798"/>
      <c r="F4" s="4798"/>
    </row>
    <row r="5" spans="1:6" s="4237" customFormat="1" ht="15">
      <c r="A5" s="4798"/>
      <c r="B5" s="4798"/>
      <c r="C5" s="4798"/>
      <c r="D5" s="4798"/>
      <c r="E5" s="4798"/>
      <c r="F5" s="4798"/>
    </row>
    <row r="6" spans="1:6" s="4237" customFormat="1">
      <c r="A6" s="4427"/>
      <c r="B6" s="4428"/>
      <c r="C6" s="4235"/>
      <c r="D6" s="4236"/>
      <c r="E6" s="4235"/>
      <c r="F6" s="4242"/>
    </row>
    <row r="7" spans="1:6" s="4241" customFormat="1" ht="15">
      <c r="A7" s="4445"/>
      <c r="B7" s="4432"/>
      <c r="C7" s="4433"/>
      <c r="D7" s="4446"/>
      <c r="E7" s="4434"/>
      <c r="F7" s="4240"/>
    </row>
    <row r="8" spans="1:6" s="4241" customFormat="1" ht="15">
      <c r="A8" s="4445" t="s">
        <v>2210</v>
      </c>
      <c r="B8" s="4799" t="s">
        <v>2966</v>
      </c>
      <c r="C8" s="4799"/>
      <c r="D8" s="4799"/>
      <c r="E8" s="4799"/>
      <c r="F8" s="4240"/>
    </row>
    <row r="9" spans="1:6" s="4241" customFormat="1" ht="15">
      <c r="A9" s="4445" t="s">
        <v>3958</v>
      </c>
      <c r="B9" s="4238"/>
      <c r="C9" s="4433"/>
      <c r="D9" s="4446" t="s">
        <v>3957</v>
      </c>
      <c r="E9" s="4434"/>
      <c r="F9" s="4240"/>
    </row>
    <row r="10" spans="1:6">
      <c r="A10" s="3145"/>
      <c r="B10" s="1904"/>
      <c r="C10" s="4235"/>
      <c r="D10" s="4236"/>
      <c r="E10" s="4242"/>
      <c r="F10" s="4242"/>
    </row>
    <row r="11" spans="1:6" s="4243" customFormat="1">
      <c r="A11" s="4383" t="s">
        <v>3782</v>
      </c>
      <c r="B11" s="4384" t="s">
        <v>3783</v>
      </c>
      <c r="C11" s="4385" t="s">
        <v>286</v>
      </c>
      <c r="D11" s="4385" t="s">
        <v>976</v>
      </c>
      <c r="E11" s="4385" t="s">
        <v>534</v>
      </c>
      <c r="F11" s="4386" t="s">
        <v>3784</v>
      </c>
    </row>
    <row r="12" spans="1:6">
      <c r="A12" s="4387"/>
      <c r="B12" s="1738"/>
      <c r="C12" s="4244"/>
      <c r="D12" s="4245"/>
      <c r="E12" s="4246"/>
      <c r="F12" s="4388"/>
    </row>
    <row r="13" spans="1:6" s="4226" customFormat="1" ht="30">
      <c r="A13" s="4279" t="s">
        <v>482</v>
      </c>
      <c r="B13" s="3435" t="s">
        <v>2317</v>
      </c>
      <c r="C13" s="4232"/>
      <c r="D13" s="4233"/>
      <c r="E13" s="4234"/>
      <c r="F13" s="4234"/>
    </row>
    <row r="14" spans="1:6" ht="14.25">
      <c r="A14" s="4389"/>
      <c r="B14" s="4231"/>
      <c r="C14" s="4232"/>
      <c r="D14" s="4233"/>
      <c r="E14" s="4234"/>
      <c r="F14" s="4234"/>
    </row>
    <row r="15" spans="1:6" ht="15">
      <c r="A15" s="4390">
        <v>1</v>
      </c>
      <c r="B15" s="4344" t="s">
        <v>2165</v>
      </c>
      <c r="C15" s="4247"/>
      <c r="D15" s="4233"/>
      <c r="E15" s="4234"/>
      <c r="F15" s="4234"/>
    </row>
    <row r="16" spans="1:6" ht="28.5">
      <c r="A16" s="4389">
        <v>1.01</v>
      </c>
      <c r="B16" s="4231" t="s">
        <v>3912</v>
      </c>
      <c r="C16" s="4247">
        <v>12</v>
      </c>
      <c r="D16" s="4233" t="s">
        <v>2524</v>
      </c>
      <c r="E16" s="4364"/>
      <c r="F16" s="1263">
        <f>IF(C16&gt;0,(ROUND((E16*C16),2))," ")</f>
        <v>0</v>
      </c>
    </row>
    <row r="17" spans="1:6" ht="14.25">
      <c r="A17" s="4389"/>
      <c r="B17" s="4231"/>
      <c r="C17" s="4247"/>
      <c r="D17" s="4233"/>
      <c r="E17" s="4364"/>
      <c r="F17" s="1263"/>
    </row>
    <row r="18" spans="1:6" ht="15">
      <c r="A18" s="4390">
        <v>2</v>
      </c>
      <c r="B18" s="4207" t="s">
        <v>1250</v>
      </c>
      <c r="C18" s="4247"/>
      <c r="D18" s="4233"/>
      <c r="E18" s="1263"/>
      <c r="F18" s="1263" t="str">
        <f t="shared" ref="F18:F81" si="0">IF(C18&gt;0,(ROUND((E18*C18),2))," ")</f>
        <v xml:space="preserve"> </v>
      </c>
    </row>
    <row r="19" spans="1:6" s="4237" customFormat="1" ht="15">
      <c r="A19" s="4391">
        <v>2.1</v>
      </c>
      <c r="B19" s="4344" t="s">
        <v>3785</v>
      </c>
      <c r="C19" s="4246"/>
      <c r="D19" s="4233"/>
      <c r="E19" s="4246"/>
      <c r="F19" s="1263" t="str">
        <f t="shared" si="0"/>
        <v xml:space="preserve"> </v>
      </c>
    </row>
    <row r="20" spans="1:6" s="4223" customFormat="1" ht="14.25">
      <c r="A20" s="4389" t="s">
        <v>1182</v>
      </c>
      <c r="B20" s="4345" t="s">
        <v>3872</v>
      </c>
      <c r="C20" s="4247">
        <v>4880.78</v>
      </c>
      <c r="D20" s="4312" t="s">
        <v>3154</v>
      </c>
      <c r="E20" s="4210"/>
      <c r="F20" s="4210">
        <f t="shared" si="0"/>
        <v>0</v>
      </c>
    </row>
    <row r="21" spans="1:6" s="4223" customFormat="1" ht="28.5">
      <c r="A21" s="4392" t="s">
        <v>1183</v>
      </c>
      <c r="B21" s="3563" t="s">
        <v>2967</v>
      </c>
      <c r="C21" s="4247">
        <v>6100.98</v>
      </c>
      <c r="D21" s="4218" t="s">
        <v>2525</v>
      </c>
      <c r="E21" s="4210"/>
      <c r="F21" s="4210">
        <f t="shared" si="0"/>
        <v>0</v>
      </c>
    </row>
    <row r="22" spans="1:6" ht="15">
      <c r="A22" s="4389"/>
      <c r="B22" s="4251"/>
      <c r="C22" s="4247"/>
      <c r="D22" s="4233"/>
      <c r="E22" s="4246"/>
      <c r="F22" s="1263" t="str">
        <f t="shared" si="0"/>
        <v xml:space="preserve"> </v>
      </c>
    </row>
    <row r="23" spans="1:6" s="4253" customFormat="1" ht="15">
      <c r="A23" s="4390">
        <v>3</v>
      </c>
      <c r="B23" s="4344" t="s">
        <v>38</v>
      </c>
      <c r="C23" s="4361"/>
      <c r="D23" s="4252"/>
      <c r="E23" s="4365"/>
      <c r="F23" s="1263" t="str">
        <f t="shared" si="0"/>
        <v xml:space="preserve"> </v>
      </c>
    </row>
    <row r="24" spans="1:6" ht="14.25">
      <c r="A24" s="4393">
        <v>3.1</v>
      </c>
      <c r="B24" s="4249" t="s">
        <v>3572</v>
      </c>
      <c r="C24" s="4247">
        <v>638.87</v>
      </c>
      <c r="D24" s="4250" t="s">
        <v>3154</v>
      </c>
      <c r="E24" s="4366"/>
      <c r="F24" s="1263">
        <f t="shared" si="0"/>
        <v>0</v>
      </c>
    </row>
    <row r="25" spans="1:6" ht="14.25">
      <c r="A25" s="4393">
        <v>3.2</v>
      </c>
      <c r="B25" s="4249" t="s">
        <v>2968</v>
      </c>
      <c r="C25" s="4247">
        <v>70.61</v>
      </c>
      <c r="D25" s="4250" t="s">
        <v>2431</v>
      </c>
      <c r="E25" s="4366"/>
      <c r="F25" s="1263">
        <f t="shared" si="0"/>
        <v>0</v>
      </c>
    </row>
    <row r="26" spans="1:6" ht="28.5">
      <c r="A26" s="4393">
        <v>3.3</v>
      </c>
      <c r="B26" s="4231" t="s">
        <v>2342</v>
      </c>
      <c r="C26" s="4247">
        <v>852.39</v>
      </c>
      <c r="D26" s="4233" t="s">
        <v>2525</v>
      </c>
      <c r="E26" s="4364"/>
      <c r="F26" s="1263">
        <f t="shared" si="0"/>
        <v>0</v>
      </c>
    </row>
    <row r="27" spans="1:6" ht="15">
      <c r="A27" s="4394"/>
      <c r="B27" s="3435"/>
      <c r="C27" s="4247"/>
      <c r="D27" s="4254"/>
      <c r="E27" s="1263"/>
      <c r="F27" s="1263" t="str">
        <f t="shared" si="0"/>
        <v xml:space="preserve"> </v>
      </c>
    </row>
    <row r="28" spans="1:6" s="4255" customFormat="1" ht="15">
      <c r="A28" s="4390">
        <v>4</v>
      </c>
      <c r="B28" s="4344" t="s">
        <v>2970</v>
      </c>
      <c r="C28" s="4361"/>
      <c r="D28" s="4252"/>
      <c r="E28" s="4365"/>
      <c r="F28" s="1263" t="str">
        <f t="shared" si="0"/>
        <v xml:space="preserve"> </v>
      </c>
    </row>
    <row r="29" spans="1:6" s="4255" customFormat="1" ht="15">
      <c r="A29" s="3538">
        <v>4.0999999999999996</v>
      </c>
      <c r="B29" s="4344" t="s">
        <v>3812</v>
      </c>
      <c r="C29" s="4361"/>
      <c r="D29" s="4252"/>
      <c r="E29" s="4365"/>
      <c r="F29" s="1263" t="str">
        <f t="shared" si="0"/>
        <v xml:space="preserve"> </v>
      </c>
    </row>
    <row r="30" spans="1:6" s="4166" customFormat="1" ht="14.25">
      <c r="A30" s="4389" t="s">
        <v>592</v>
      </c>
      <c r="B30" s="4256" t="s">
        <v>2971</v>
      </c>
      <c r="C30" s="4247">
        <v>0.65</v>
      </c>
      <c r="D30" s="4254" t="s">
        <v>2430</v>
      </c>
      <c r="E30" s="1263"/>
      <c r="F30" s="1263">
        <f t="shared" si="0"/>
        <v>0</v>
      </c>
    </row>
    <row r="31" spans="1:6" s="4166" customFormat="1" ht="14.25">
      <c r="A31" s="4389" t="s">
        <v>594</v>
      </c>
      <c r="B31" s="4256" t="s">
        <v>2972</v>
      </c>
      <c r="C31" s="4247">
        <v>0.28999999999999998</v>
      </c>
      <c r="D31" s="4254" t="s">
        <v>2430</v>
      </c>
      <c r="E31" s="1263"/>
      <c r="F31" s="1263">
        <f t="shared" si="0"/>
        <v>0</v>
      </c>
    </row>
    <row r="32" spans="1:6" s="4166" customFormat="1" ht="15">
      <c r="A32" s="4394"/>
      <c r="B32" s="3435"/>
      <c r="C32" s="4247"/>
      <c r="D32" s="4254"/>
      <c r="E32" s="1263"/>
      <c r="F32" s="1263" t="str">
        <f t="shared" si="0"/>
        <v xml:space="preserve"> </v>
      </c>
    </row>
    <row r="33" spans="1:6" s="4166" customFormat="1" ht="15">
      <c r="A33" s="3538">
        <v>4.2</v>
      </c>
      <c r="B33" s="4344" t="s">
        <v>2973</v>
      </c>
      <c r="C33" s="4247"/>
      <c r="D33" s="4254"/>
      <c r="E33" s="1263"/>
      <c r="F33" s="1263" t="str">
        <f t="shared" si="0"/>
        <v xml:space="preserve"> </v>
      </c>
    </row>
    <row r="34" spans="1:6" s="4166" customFormat="1" ht="14.25">
      <c r="A34" s="3539" t="s">
        <v>601</v>
      </c>
      <c r="B34" s="3540" t="s">
        <v>2974</v>
      </c>
      <c r="C34" s="4247">
        <v>5.72</v>
      </c>
      <c r="D34" s="4233" t="s">
        <v>2432</v>
      </c>
      <c r="E34" s="1263"/>
      <c r="F34" s="1263">
        <f>IF(C34&gt;0,(ROUND((E34*C34),2))," ")</f>
        <v>0</v>
      </c>
    </row>
    <row r="35" spans="1:6" s="4166" customFormat="1" ht="15">
      <c r="A35" s="4394"/>
      <c r="B35" s="3435"/>
      <c r="C35" s="4247"/>
      <c r="D35" s="4254"/>
      <c r="E35" s="1263"/>
      <c r="F35" s="1263" t="str">
        <f t="shared" si="0"/>
        <v xml:space="preserve"> </v>
      </c>
    </row>
    <row r="36" spans="1:6" s="4166" customFormat="1" ht="15">
      <c r="A36" s="3538">
        <v>4.3</v>
      </c>
      <c r="B36" s="4344" t="s">
        <v>3706</v>
      </c>
      <c r="C36" s="4247"/>
      <c r="D36" s="4254"/>
      <c r="E36" s="1263"/>
      <c r="F36" s="1263" t="str">
        <f t="shared" si="0"/>
        <v xml:space="preserve"> </v>
      </c>
    </row>
    <row r="37" spans="1:6" s="4166" customFormat="1" ht="14.25">
      <c r="A37" s="3539" t="s">
        <v>3786</v>
      </c>
      <c r="B37" s="4256" t="s">
        <v>2435</v>
      </c>
      <c r="C37" s="4247">
        <v>1.2</v>
      </c>
      <c r="D37" s="4233" t="s">
        <v>2432</v>
      </c>
      <c r="E37" s="1263"/>
      <c r="F37" s="1263">
        <f t="shared" si="0"/>
        <v>0</v>
      </c>
    </row>
    <row r="38" spans="1:6" s="4166" customFormat="1" ht="14.25">
      <c r="A38" s="3539" t="s">
        <v>3787</v>
      </c>
      <c r="B38" s="4256" t="s">
        <v>2344</v>
      </c>
      <c r="C38" s="4247">
        <v>4.4000000000000004</v>
      </c>
      <c r="D38" s="4233" t="s">
        <v>2432</v>
      </c>
      <c r="E38" s="1263"/>
      <c r="F38" s="1263">
        <f t="shared" si="0"/>
        <v>0</v>
      </c>
    </row>
    <row r="39" spans="1:6" s="4166" customFormat="1" ht="14.25">
      <c r="A39" s="3539" t="s">
        <v>3788</v>
      </c>
      <c r="B39" s="4256" t="s">
        <v>2345</v>
      </c>
      <c r="C39" s="4247">
        <v>5.04</v>
      </c>
      <c r="D39" s="4233" t="s">
        <v>2432</v>
      </c>
      <c r="E39" s="1263"/>
      <c r="F39" s="1263">
        <f t="shared" si="0"/>
        <v>0</v>
      </c>
    </row>
    <row r="40" spans="1:6" s="4166" customFormat="1" ht="14.25">
      <c r="A40" s="3539" t="s">
        <v>3789</v>
      </c>
      <c r="B40" s="4256" t="s">
        <v>1548</v>
      </c>
      <c r="C40" s="4247">
        <v>14</v>
      </c>
      <c r="D40" s="4233" t="s">
        <v>1</v>
      </c>
      <c r="E40" s="1263"/>
      <c r="F40" s="1263">
        <f t="shared" si="0"/>
        <v>0</v>
      </c>
    </row>
    <row r="41" spans="1:6" ht="15">
      <c r="A41" s="4394"/>
      <c r="B41" s="3435"/>
      <c r="C41" s="4247"/>
      <c r="D41" s="4254"/>
      <c r="E41" s="1263"/>
      <c r="F41" s="1263" t="str">
        <f t="shared" si="0"/>
        <v xml:space="preserve"> </v>
      </c>
    </row>
    <row r="42" spans="1:6" s="4255" customFormat="1" ht="15">
      <c r="A42" s="4390">
        <v>5</v>
      </c>
      <c r="B42" s="4344" t="s">
        <v>2975</v>
      </c>
      <c r="C42" s="4361"/>
      <c r="D42" s="4252"/>
      <c r="E42" s="4365"/>
      <c r="F42" s="1263" t="str">
        <f t="shared" si="0"/>
        <v xml:space="preserve"> </v>
      </c>
    </row>
    <row r="43" spans="1:6" s="4255" customFormat="1" ht="15">
      <c r="A43" s="3538">
        <v>5.0999999999999996</v>
      </c>
      <c r="B43" s="4344" t="s">
        <v>3812</v>
      </c>
      <c r="C43" s="4361"/>
      <c r="D43" s="4252"/>
      <c r="E43" s="4365"/>
      <c r="F43" s="1263" t="str">
        <f t="shared" si="0"/>
        <v xml:space="preserve"> </v>
      </c>
    </row>
    <row r="44" spans="1:6" s="4166" customFormat="1" ht="14.25">
      <c r="A44" s="4389" t="s">
        <v>608</v>
      </c>
      <c r="B44" s="4256" t="s">
        <v>2971</v>
      </c>
      <c r="C44" s="4247">
        <v>0.67</v>
      </c>
      <c r="D44" s="4254" t="s">
        <v>2430</v>
      </c>
      <c r="E44" s="1263"/>
      <c r="F44" s="1263">
        <f t="shared" si="0"/>
        <v>0</v>
      </c>
    </row>
    <row r="45" spans="1:6" s="4166" customFormat="1" ht="14.25">
      <c r="A45" s="4389" t="s">
        <v>610</v>
      </c>
      <c r="B45" s="4256" t="s">
        <v>2972</v>
      </c>
      <c r="C45" s="4247">
        <v>0.37</v>
      </c>
      <c r="D45" s="4254" t="s">
        <v>2430</v>
      </c>
      <c r="E45" s="1263"/>
      <c r="F45" s="1263">
        <f t="shared" si="0"/>
        <v>0</v>
      </c>
    </row>
    <row r="46" spans="1:6" s="4166" customFormat="1" ht="15">
      <c r="A46" s="4394"/>
      <c r="B46" s="3435"/>
      <c r="C46" s="4247"/>
      <c r="D46" s="4254"/>
      <c r="E46" s="1263"/>
      <c r="F46" s="1263" t="str">
        <f t="shared" si="0"/>
        <v xml:space="preserve"> </v>
      </c>
    </row>
    <row r="47" spans="1:6" s="4166" customFormat="1" ht="15">
      <c r="A47" s="3538">
        <v>5.2</v>
      </c>
      <c r="B47" s="4344" t="s">
        <v>2973</v>
      </c>
      <c r="C47" s="4247"/>
      <c r="D47" s="4254"/>
      <c r="E47" s="1263"/>
      <c r="F47" s="1263" t="str">
        <f t="shared" si="0"/>
        <v xml:space="preserve"> </v>
      </c>
    </row>
    <row r="48" spans="1:6" s="4166" customFormat="1" ht="14.25">
      <c r="A48" s="3539" t="s">
        <v>614</v>
      </c>
      <c r="B48" s="4256" t="s">
        <v>2974</v>
      </c>
      <c r="C48" s="4247">
        <v>4.8</v>
      </c>
      <c r="D48" s="4233" t="s">
        <v>2432</v>
      </c>
      <c r="E48" s="1263"/>
      <c r="F48" s="1263">
        <f>IF(C48&gt;0,(ROUND((E48*C48),2))," ")</f>
        <v>0</v>
      </c>
    </row>
    <row r="49" spans="1:6" s="4166" customFormat="1" ht="15">
      <c r="A49" s="4394"/>
      <c r="B49" s="3435"/>
      <c r="C49" s="4247"/>
      <c r="D49" s="4254"/>
      <c r="E49" s="1263"/>
      <c r="F49" s="1263" t="str">
        <f t="shared" si="0"/>
        <v xml:space="preserve"> </v>
      </c>
    </row>
    <row r="50" spans="1:6" s="4166" customFormat="1" ht="15">
      <c r="A50" s="3538">
        <v>5.3</v>
      </c>
      <c r="B50" s="4344" t="s">
        <v>3706</v>
      </c>
      <c r="C50" s="4247"/>
      <c r="D50" s="4254"/>
      <c r="E50" s="1263"/>
      <c r="F50" s="1263" t="str">
        <f t="shared" si="0"/>
        <v xml:space="preserve"> </v>
      </c>
    </row>
    <row r="51" spans="1:6" s="4166" customFormat="1" ht="14.25">
      <c r="A51" s="3539" t="s">
        <v>3790</v>
      </c>
      <c r="B51" s="4256" t="s">
        <v>2435</v>
      </c>
      <c r="C51" s="4247">
        <v>1.6</v>
      </c>
      <c r="D51" s="4233" t="s">
        <v>2432</v>
      </c>
      <c r="E51" s="1263"/>
      <c r="F51" s="1263">
        <f t="shared" si="0"/>
        <v>0</v>
      </c>
    </row>
    <row r="52" spans="1:6" s="4166" customFormat="1" ht="14.25">
      <c r="A52" s="3539" t="s">
        <v>3791</v>
      </c>
      <c r="B52" s="4256" t="s">
        <v>2344</v>
      </c>
      <c r="C52" s="4247">
        <v>5.2</v>
      </c>
      <c r="D52" s="4233" t="s">
        <v>2432</v>
      </c>
      <c r="E52" s="1263"/>
      <c r="F52" s="1263">
        <f t="shared" si="0"/>
        <v>0</v>
      </c>
    </row>
    <row r="53" spans="1:6" s="4166" customFormat="1" ht="14.25">
      <c r="A53" s="3539" t="s">
        <v>3792</v>
      </c>
      <c r="B53" s="4256" t="s">
        <v>2345</v>
      </c>
      <c r="C53" s="4247">
        <v>6.4</v>
      </c>
      <c r="D53" s="4233" t="s">
        <v>2432</v>
      </c>
      <c r="E53" s="1263"/>
      <c r="F53" s="1263">
        <f t="shared" si="0"/>
        <v>0</v>
      </c>
    </row>
    <row r="54" spans="1:6" s="4166" customFormat="1" ht="14.25">
      <c r="A54" s="3539" t="s">
        <v>3793</v>
      </c>
      <c r="B54" s="4256" t="s">
        <v>1548</v>
      </c>
      <c r="C54" s="4247">
        <v>15.6</v>
      </c>
      <c r="D54" s="4233" t="s">
        <v>2432</v>
      </c>
      <c r="E54" s="1263"/>
      <c r="F54" s="1263">
        <f t="shared" si="0"/>
        <v>0</v>
      </c>
    </row>
    <row r="55" spans="1:6" ht="15">
      <c r="A55" s="4468"/>
      <c r="B55" s="4469"/>
      <c r="C55" s="4452"/>
      <c r="D55" s="4470"/>
      <c r="E55" s="4454"/>
      <c r="F55" s="4454" t="str">
        <f t="shared" si="0"/>
        <v xml:space="preserve"> </v>
      </c>
    </row>
    <row r="56" spans="1:6" ht="15">
      <c r="A56" s="3538">
        <v>6</v>
      </c>
      <c r="B56" s="4344" t="s">
        <v>3813</v>
      </c>
      <c r="C56" s="4246"/>
      <c r="D56" s="4233"/>
      <c r="E56" s="1263"/>
      <c r="F56" s="1263" t="str">
        <f t="shared" si="0"/>
        <v xml:space="preserve"> </v>
      </c>
    </row>
    <row r="57" spans="1:6" ht="14.25">
      <c r="A57" s="4393">
        <v>6.1</v>
      </c>
      <c r="B57" s="4231" t="s">
        <v>3474</v>
      </c>
      <c r="C57" s="4247">
        <v>0.33</v>
      </c>
      <c r="D57" s="4233" t="s">
        <v>2430</v>
      </c>
      <c r="E57" s="1263"/>
      <c r="F57" s="1263">
        <f t="shared" si="0"/>
        <v>0</v>
      </c>
    </row>
    <row r="58" spans="1:6" ht="14.25">
      <c r="A58" s="4393">
        <v>6.2</v>
      </c>
      <c r="B58" s="4231" t="s">
        <v>3794</v>
      </c>
      <c r="C58" s="4247">
        <v>2.93</v>
      </c>
      <c r="D58" s="4233" t="s">
        <v>2430</v>
      </c>
      <c r="E58" s="1263"/>
      <c r="F58" s="1263">
        <f t="shared" si="0"/>
        <v>0</v>
      </c>
    </row>
    <row r="59" spans="1:6" ht="14.25">
      <c r="A59" s="4393">
        <v>6.3</v>
      </c>
      <c r="B59" s="4231" t="s">
        <v>3795</v>
      </c>
      <c r="C59" s="4247">
        <v>3.69</v>
      </c>
      <c r="D59" s="4233" t="s">
        <v>2430</v>
      </c>
      <c r="E59" s="1263"/>
      <c r="F59" s="1263">
        <f t="shared" si="0"/>
        <v>0</v>
      </c>
    </row>
    <row r="60" spans="1:6" ht="14.25">
      <c r="A60" s="4393">
        <v>6.4</v>
      </c>
      <c r="B60" s="4231" t="s">
        <v>2339</v>
      </c>
      <c r="C60" s="4247">
        <v>226.2</v>
      </c>
      <c r="D60" s="4233" t="s">
        <v>2430</v>
      </c>
      <c r="E60" s="1263"/>
      <c r="F60" s="1263">
        <f t="shared" si="0"/>
        <v>0</v>
      </c>
    </row>
    <row r="61" spans="1:6" ht="14.25">
      <c r="A61" s="4393">
        <v>6.5</v>
      </c>
      <c r="B61" s="4231" t="s">
        <v>3796</v>
      </c>
      <c r="C61" s="4247">
        <v>1.79</v>
      </c>
      <c r="D61" s="4233" t="s">
        <v>2430</v>
      </c>
      <c r="E61" s="1263"/>
      <c r="F61" s="1263">
        <f t="shared" si="0"/>
        <v>0</v>
      </c>
    </row>
    <row r="62" spans="1:6" ht="14.25">
      <c r="A62" s="4393">
        <v>6.6</v>
      </c>
      <c r="B62" s="4231" t="s">
        <v>2340</v>
      </c>
      <c r="C62" s="4247">
        <v>15.46</v>
      </c>
      <c r="D62" s="4233" t="s">
        <v>2430</v>
      </c>
      <c r="E62" s="1263"/>
      <c r="F62" s="1263">
        <f t="shared" si="0"/>
        <v>0</v>
      </c>
    </row>
    <row r="63" spans="1:6" ht="14.25">
      <c r="A63" s="4393">
        <v>6.7</v>
      </c>
      <c r="B63" s="4231" t="s">
        <v>3797</v>
      </c>
      <c r="C63" s="4247">
        <v>4.9000000000000004</v>
      </c>
      <c r="D63" s="4233" t="s">
        <v>2430</v>
      </c>
      <c r="E63" s="1263"/>
      <c r="F63" s="1263">
        <f t="shared" si="0"/>
        <v>0</v>
      </c>
    </row>
    <row r="64" spans="1:6" ht="14.25">
      <c r="A64" s="4393">
        <v>6.8</v>
      </c>
      <c r="B64" s="4231" t="s">
        <v>3798</v>
      </c>
      <c r="C64" s="4247">
        <v>7.32</v>
      </c>
      <c r="D64" s="4233" t="s">
        <v>2430</v>
      </c>
      <c r="E64" s="1263"/>
      <c r="F64" s="1263">
        <f t="shared" si="0"/>
        <v>0</v>
      </c>
    </row>
    <row r="65" spans="1:6" ht="14.25">
      <c r="A65" s="4393">
        <v>6.9</v>
      </c>
      <c r="B65" s="4231" t="s">
        <v>3799</v>
      </c>
      <c r="C65" s="4247">
        <v>7.4</v>
      </c>
      <c r="D65" s="4233" t="s">
        <v>2430</v>
      </c>
      <c r="E65" s="1263"/>
      <c r="F65" s="1263">
        <f t="shared" si="0"/>
        <v>0</v>
      </c>
    </row>
    <row r="66" spans="1:6" ht="14.25">
      <c r="A66" s="4389">
        <v>6.1</v>
      </c>
      <c r="B66" s="4231" t="s">
        <v>3800</v>
      </c>
      <c r="C66" s="4247">
        <v>2.93</v>
      </c>
      <c r="D66" s="4233" t="s">
        <v>2430</v>
      </c>
      <c r="E66" s="1263"/>
      <c r="F66" s="1263">
        <f t="shared" si="0"/>
        <v>0</v>
      </c>
    </row>
    <row r="67" spans="1:6" ht="14.25">
      <c r="A67" s="4389">
        <v>6.11</v>
      </c>
      <c r="B67" s="4231" t="s">
        <v>2341</v>
      </c>
      <c r="C67" s="4247">
        <v>10.78</v>
      </c>
      <c r="D67" s="4233" t="s">
        <v>2430</v>
      </c>
      <c r="E67" s="1263"/>
      <c r="F67" s="1263">
        <f t="shared" si="0"/>
        <v>0</v>
      </c>
    </row>
    <row r="68" spans="1:6" ht="14.25">
      <c r="A68" s="4389">
        <v>6.12</v>
      </c>
      <c r="B68" s="4231" t="s">
        <v>3475</v>
      </c>
      <c r="C68" s="4247">
        <v>2.92</v>
      </c>
      <c r="D68" s="4233" t="s">
        <v>2430</v>
      </c>
      <c r="E68" s="1263"/>
      <c r="F68" s="1263">
        <f t="shared" si="0"/>
        <v>0</v>
      </c>
    </row>
    <row r="69" spans="1:6" ht="14.25">
      <c r="A69" s="4389">
        <v>6.13</v>
      </c>
      <c r="B69" s="4231" t="s">
        <v>3801</v>
      </c>
      <c r="C69" s="4247">
        <v>0.04</v>
      </c>
      <c r="D69" s="4233" t="s">
        <v>2430</v>
      </c>
      <c r="E69" s="1263"/>
      <c r="F69" s="1263">
        <f t="shared" si="0"/>
        <v>0</v>
      </c>
    </row>
    <row r="70" spans="1:6" ht="14.25">
      <c r="A70" s="4389">
        <v>6.14</v>
      </c>
      <c r="B70" s="4231" t="s">
        <v>3802</v>
      </c>
      <c r="C70" s="4247">
        <v>87.63</v>
      </c>
      <c r="D70" s="4233" t="s">
        <v>2430</v>
      </c>
      <c r="E70" s="1263"/>
      <c r="F70" s="1263">
        <f t="shared" si="0"/>
        <v>0</v>
      </c>
    </row>
    <row r="71" spans="1:6" ht="14.25">
      <c r="A71" s="4389">
        <v>6.15</v>
      </c>
      <c r="B71" s="4231" t="s">
        <v>3803</v>
      </c>
      <c r="C71" s="4247">
        <v>5.59</v>
      </c>
      <c r="D71" s="4233" t="s">
        <v>2430</v>
      </c>
      <c r="E71" s="1263"/>
      <c r="F71" s="1263">
        <f t="shared" si="0"/>
        <v>0</v>
      </c>
    </row>
    <row r="72" spans="1:6" ht="14.25">
      <c r="A72" s="4389">
        <v>6.16</v>
      </c>
      <c r="B72" s="4231" t="s">
        <v>3804</v>
      </c>
      <c r="C72" s="4247">
        <v>1.1299999999999999</v>
      </c>
      <c r="D72" s="4233" t="s">
        <v>2430</v>
      </c>
      <c r="E72" s="1263"/>
      <c r="F72" s="1263">
        <f t="shared" si="0"/>
        <v>0</v>
      </c>
    </row>
    <row r="73" spans="1:6" ht="14.25">
      <c r="A73" s="4389">
        <v>6.17</v>
      </c>
      <c r="B73" s="4231" t="s">
        <v>3805</v>
      </c>
      <c r="C73" s="4247">
        <v>0.86</v>
      </c>
      <c r="D73" s="4233" t="s">
        <v>2430</v>
      </c>
      <c r="E73" s="1263"/>
      <c r="F73" s="1263">
        <f t="shared" si="0"/>
        <v>0</v>
      </c>
    </row>
    <row r="74" spans="1:6" ht="14.25">
      <c r="A74" s="4389">
        <v>6.18</v>
      </c>
      <c r="B74" s="4231" t="s">
        <v>3806</v>
      </c>
      <c r="C74" s="4247">
        <v>6.6</v>
      </c>
      <c r="D74" s="4233" t="s">
        <v>2430</v>
      </c>
      <c r="E74" s="1263"/>
      <c r="F74" s="1263">
        <f t="shared" si="0"/>
        <v>0</v>
      </c>
    </row>
    <row r="75" spans="1:6" ht="14.25">
      <c r="A75" s="4389">
        <v>6.19</v>
      </c>
      <c r="B75" s="4231" t="s">
        <v>3807</v>
      </c>
      <c r="C75" s="4247">
        <v>0.75</v>
      </c>
      <c r="D75" s="4233" t="s">
        <v>2430</v>
      </c>
      <c r="E75" s="1263"/>
      <c r="F75" s="1263">
        <f t="shared" si="0"/>
        <v>0</v>
      </c>
    </row>
    <row r="76" spans="1:6" ht="14.25">
      <c r="A76" s="4389">
        <v>6.2</v>
      </c>
      <c r="B76" s="4231" t="s">
        <v>3808</v>
      </c>
      <c r="C76" s="4247">
        <v>0.54</v>
      </c>
      <c r="D76" s="4233" t="s">
        <v>2430</v>
      </c>
      <c r="E76" s="1263"/>
      <c r="F76" s="1263">
        <f t="shared" si="0"/>
        <v>0</v>
      </c>
    </row>
    <row r="77" spans="1:6" ht="14.25">
      <c r="A77" s="4389">
        <v>6.21</v>
      </c>
      <c r="B77" s="4231" t="s">
        <v>3809</v>
      </c>
      <c r="C77" s="4247">
        <v>0.66</v>
      </c>
      <c r="D77" s="4233" t="s">
        <v>2430</v>
      </c>
      <c r="E77" s="1263"/>
      <c r="F77" s="1263">
        <f t="shared" si="0"/>
        <v>0</v>
      </c>
    </row>
    <row r="78" spans="1:6" ht="14.25">
      <c r="A78" s="4389">
        <v>6.22</v>
      </c>
      <c r="B78" s="4231" t="s">
        <v>3810</v>
      </c>
      <c r="C78" s="4247">
        <v>7.16</v>
      </c>
      <c r="D78" s="4233" t="s">
        <v>2430</v>
      </c>
      <c r="E78" s="1263"/>
      <c r="F78" s="1263">
        <f t="shared" si="0"/>
        <v>0</v>
      </c>
    </row>
    <row r="79" spans="1:6" ht="14.25">
      <c r="A79" s="4389">
        <v>6.23</v>
      </c>
      <c r="B79" s="4231" t="s">
        <v>3811</v>
      </c>
      <c r="C79" s="4246">
        <v>0.56999999999999995</v>
      </c>
      <c r="D79" s="4233" t="s">
        <v>2430</v>
      </c>
      <c r="E79" s="4367"/>
      <c r="F79" s="1263">
        <f t="shared" si="0"/>
        <v>0</v>
      </c>
    </row>
    <row r="80" spans="1:6" ht="14.25">
      <c r="A80" s="4389"/>
      <c r="B80" s="4231"/>
      <c r="C80" s="4247"/>
      <c r="D80" s="4233"/>
      <c r="E80" s="4246"/>
      <c r="F80" s="1263" t="str">
        <f t="shared" si="0"/>
        <v xml:space="preserve"> </v>
      </c>
    </row>
    <row r="81" spans="1:6" ht="15">
      <c r="A81" s="4390">
        <v>7</v>
      </c>
      <c r="B81" s="4344" t="s">
        <v>3538</v>
      </c>
      <c r="C81" s="4247"/>
      <c r="D81" s="4233"/>
      <c r="E81" s="1263"/>
      <c r="F81" s="1263" t="str">
        <f t="shared" si="0"/>
        <v xml:space="preserve"> </v>
      </c>
    </row>
    <row r="82" spans="1:6" ht="14.25">
      <c r="A82" s="4393">
        <v>7.1</v>
      </c>
      <c r="B82" s="4231" t="s">
        <v>2567</v>
      </c>
      <c r="C82" s="4247">
        <v>1098.31</v>
      </c>
      <c r="D82" s="4233" t="s">
        <v>2432</v>
      </c>
      <c r="E82" s="1263"/>
      <c r="F82" s="1263">
        <f t="shared" ref="F82:F145" si="1">IF(C82&gt;0,(ROUND((E82*C82),2))," ")</f>
        <v>0</v>
      </c>
    </row>
    <row r="83" spans="1:6" ht="14.25">
      <c r="A83" s="4393">
        <v>7.2</v>
      </c>
      <c r="B83" s="4231" t="s">
        <v>2557</v>
      </c>
      <c r="C83" s="4247">
        <v>340.74</v>
      </c>
      <c r="D83" s="4233" t="s">
        <v>2432</v>
      </c>
      <c r="E83" s="1263"/>
      <c r="F83" s="1263">
        <f t="shared" si="1"/>
        <v>0</v>
      </c>
    </row>
    <row r="84" spans="1:6" ht="14.25">
      <c r="A84" s="4393">
        <v>7.3</v>
      </c>
      <c r="B84" s="4231" t="s">
        <v>2343</v>
      </c>
      <c r="C84" s="4247">
        <v>51.58</v>
      </c>
      <c r="D84" s="4233" t="s">
        <v>2432</v>
      </c>
      <c r="E84" s="1263"/>
      <c r="F84" s="1263">
        <f t="shared" si="1"/>
        <v>0</v>
      </c>
    </row>
    <row r="85" spans="1:6" ht="14.25">
      <c r="A85" s="4393">
        <v>7.4</v>
      </c>
      <c r="B85" s="4231" t="s">
        <v>2344</v>
      </c>
      <c r="C85" s="4247">
        <v>609</v>
      </c>
      <c r="D85" s="4233" t="s">
        <v>2432</v>
      </c>
      <c r="E85" s="1263"/>
      <c r="F85" s="1263">
        <f t="shared" si="1"/>
        <v>0</v>
      </c>
    </row>
    <row r="86" spans="1:6" ht="14.25">
      <c r="A86" s="4393">
        <v>7.5</v>
      </c>
      <c r="B86" s="4231" t="s">
        <v>2345</v>
      </c>
      <c r="C86" s="4247">
        <v>489.31</v>
      </c>
      <c r="D86" s="4233" t="s">
        <v>2432</v>
      </c>
      <c r="E86" s="1263"/>
      <c r="F86" s="1263">
        <f t="shared" si="1"/>
        <v>0</v>
      </c>
    </row>
    <row r="87" spans="1:6" ht="14.25">
      <c r="A87" s="4393">
        <v>7.6</v>
      </c>
      <c r="B87" s="4231" t="s">
        <v>1548</v>
      </c>
      <c r="C87" s="4247">
        <v>344.67</v>
      </c>
      <c r="D87" s="4233" t="s">
        <v>1</v>
      </c>
      <c r="E87" s="1263"/>
      <c r="F87" s="1263">
        <f t="shared" si="1"/>
        <v>0</v>
      </c>
    </row>
    <row r="88" spans="1:6" s="4267" customFormat="1" ht="28.5">
      <c r="A88" s="4393">
        <v>7.7</v>
      </c>
      <c r="B88" s="4104" t="s">
        <v>3163</v>
      </c>
      <c r="C88" s="4247">
        <v>163.38</v>
      </c>
      <c r="D88" s="4218" t="s">
        <v>1</v>
      </c>
      <c r="E88" s="4210"/>
      <c r="F88" s="4210">
        <f>IF(C88&gt;0,(ROUND((E88*C88),2))," ")</f>
        <v>0</v>
      </c>
    </row>
    <row r="89" spans="1:6" ht="14.25">
      <c r="A89" s="4389"/>
      <c r="B89" s="4231"/>
      <c r="C89" s="4247"/>
      <c r="D89" s="4233"/>
      <c r="E89" s="1263"/>
      <c r="F89" s="1263" t="str">
        <f t="shared" si="1"/>
        <v xml:space="preserve"> </v>
      </c>
    </row>
    <row r="90" spans="1:6" ht="15">
      <c r="A90" s="4390">
        <v>8</v>
      </c>
      <c r="B90" s="4344" t="s">
        <v>3814</v>
      </c>
      <c r="C90" s="4247"/>
      <c r="D90" s="4233"/>
      <c r="E90" s="1263"/>
      <c r="F90" s="1263" t="str">
        <f t="shared" si="1"/>
        <v xml:space="preserve"> </v>
      </c>
    </row>
    <row r="91" spans="1:6" ht="15">
      <c r="A91" s="4391">
        <v>8.1</v>
      </c>
      <c r="B91" s="4344" t="s">
        <v>3815</v>
      </c>
      <c r="C91" s="4247"/>
      <c r="D91" s="4233"/>
      <c r="E91" s="1263"/>
      <c r="F91" s="1263" t="str">
        <f t="shared" si="1"/>
        <v xml:space="preserve"> </v>
      </c>
    </row>
    <row r="92" spans="1:6" ht="14.25">
      <c r="A92" s="4389" t="s">
        <v>493</v>
      </c>
      <c r="B92" s="4231" t="s">
        <v>2353</v>
      </c>
      <c r="C92" s="4247">
        <v>35.39</v>
      </c>
      <c r="D92" s="4233" t="s">
        <v>1</v>
      </c>
      <c r="E92" s="1263"/>
      <c r="F92" s="1263">
        <f t="shared" si="1"/>
        <v>0</v>
      </c>
    </row>
    <row r="93" spans="1:6" ht="14.25">
      <c r="A93" s="4389" t="s">
        <v>494</v>
      </c>
      <c r="B93" s="4231" t="s">
        <v>2979</v>
      </c>
      <c r="C93" s="4247">
        <v>39.28</v>
      </c>
      <c r="D93" s="4233" t="s">
        <v>1</v>
      </c>
      <c r="E93" s="1263"/>
      <c r="F93" s="1263">
        <f t="shared" si="1"/>
        <v>0</v>
      </c>
    </row>
    <row r="94" spans="1:6" ht="14.25">
      <c r="A94" s="4389" t="s">
        <v>495</v>
      </c>
      <c r="B94" s="4231" t="s">
        <v>2980</v>
      </c>
      <c r="C94" s="4247">
        <v>33.39</v>
      </c>
      <c r="D94" s="4233" t="s">
        <v>2432</v>
      </c>
      <c r="E94" s="1263"/>
      <c r="F94" s="1263">
        <f t="shared" si="1"/>
        <v>0</v>
      </c>
    </row>
    <row r="95" spans="1:6" ht="13.5" customHeight="1">
      <c r="A95" s="4389" t="s">
        <v>496</v>
      </c>
      <c r="B95" s="4231" t="s">
        <v>2981</v>
      </c>
      <c r="C95" s="4247">
        <v>32.01</v>
      </c>
      <c r="D95" s="4250" t="s">
        <v>2431</v>
      </c>
      <c r="E95" s="1263"/>
      <c r="F95" s="1263">
        <f t="shared" si="1"/>
        <v>0</v>
      </c>
    </row>
    <row r="96" spans="1:6" ht="28.5">
      <c r="A96" s="4389" t="s">
        <v>497</v>
      </c>
      <c r="B96" s="4231" t="s">
        <v>2982</v>
      </c>
      <c r="C96" s="4247">
        <v>9.1</v>
      </c>
      <c r="D96" s="4233" t="s">
        <v>2525</v>
      </c>
      <c r="E96" s="1263"/>
      <c r="F96" s="1263">
        <f t="shared" si="1"/>
        <v>0</v>
      </c>
    </row>
    <row r="97" spans="1:6" ht="15">
      <c r="A97" s="4394"/>
      <c r="B97" s="4251"/>
      <c r="C97" s="4247"/>
      <c r="D97" s="4233"/>
      <c r="E97" s="1263"/>
      <c r="F97" s="1263" t="str">
        <f t="shared" si="1"/>
        <v xml:space="preserve"> </v>
      </c>
    </row>
    <row r="98" spans="1:6" ht="15">
      <c r="A98" s="4391">
        <v>8.1999999999999993</v>
      </c>
      <c r="B98" s="4344" t="s">
        <v>639</v>
      </c>
      <c r="C98" s="4247"/>
      <c r="D98" s="4233"/>
      <c r="E98" s="1263"/>
      <c r="F98" s="1263" t="str">
        <f t="shared" si="1"/>
        <v xml:space="preserve"> </v>
      </c>
    </row>
    <row r="99" spans="1:6" ht="28.5">
      <c r="A99" s="4389" t="s">
        <v>506</v>
      </c>
      <c r="B99" s="4262" t="s">
        <v>2440</v>
      </c>
      <c r="C99" s="4247">
        <v>39.26</v>
      </c>
      <c r="D99" s="4233" t="s">
        <v>1</v>
      </c>
      <c r="E99" s="1263"/>
      <c r="F99" s="1263">
        <f t="shared" si="1"/>
        <v>0</v>
      </c>
    </row>
    <row r="100" spans="1:6" s="4226" customFormat="1" ht="28.5">
      <c r="A100" s="4389" t="s">
        <v>507</v>
      </c>
      <c r="B100" s="4262" t="s">
        <v>3495</v>
      </c>
      <c r="C100" s="4247">
        <v>2</v>
      </c>
      <c r="D100" s="4233" t="s">
        <v>2433</v>
      </c>
      <c r="E100" s="1263"/>
      <c r="F100" s="1263">
        <f t="shared" si="1"/>
        <v>0</v>
      </c>
    </row>
    <row r="101" spans="1:6" ht="28.5">
      <c r="A101" s="4455" t="s">
        <v>508</v>
      </c>
      <c r="B101" s="4456" t="s">
        <v>2439</v>
      </c>
      <c r="C101" s="4452">
        <v>4</v>
      </c>
      <c r="D101" s="4453" t="s">
        <v>2433</v>
      </c>
      <c r="E101" s="4454"/>
      <c r="F101" s="4454">
        <f t="shared" si="1"/>
        <v>0</v>
      </c>
    </row>
    <row r="102" spans="1:6" ht="28.5">
      <c r="A102" s="4389" t="s">
        <v>509</v>
      </c>
      <c r="B102" s="4262" t="s">
        <v>2441</v>
      </c>
      <c r="C102" s="4247">
        <v>1</v>
      </c>
      <c r="D102" s="4233" t="s">
        <v>2433</v>
      </c>
      <c r="E102" s="1263"/>
      <c r="F102" s="1263">
        <f t="shared" si="1"/>
        <v>0</v>
      </c>
    </row>
    <row r="103" spans="1:6" ht="28.5">
      <c r="A103" s="4389" t="s">
        <v>510</v>
      </c>
      <c r="B103" s="4262" t="s">
        <v>3584</v>
      </c>
      <c r="C103" s="4247">
        <v>2</v>
      </c>
      <c r="D103" s="4233" t="s">
        <v>2433</v>
      </c>
      <c r="E103" s="1263"/>
      <c r="F103" s="1263">
        <f t="shared" si="1"/>
        <v>0</v>
      </c>
    </row>
    <row r="104" spans="1:6" ht="14.25">
      <c r="A104" s="4389" t="s">
        <v>511</v>
      </c>
      <c r="B104" s="4231" t="s">
        <v>2737</v>
      </c>
      <c r="C104" s="4247">
        <v>2</v>
      </c>
      <c r="D104" s="4233" t="s">
        <v>2433</v>
      </c>
      <c r="E104" s="1263"/>
      <c r="F104" s="1263">
        <f t="shared" si="1"/>
        <v>0</v>
      </c>
    </row>
    <row r="105" spans="1:6" s="4237" customFormat="1" ht="14.25">
      <c r="A105" s="4389" t="s">
        <v>512</v>
      </c>
      <c r="B105" s="4231" t="s">
        <v>3573</v>
      </c>
      <c r="C105" s="4247">
        <v>2</v>
      </c>
      <c r="D105" s="4233" t="s">
        <v>2433</v>
      </c>
      <c r="E105" s="1263"/>
      <c r="F105" s="1263">
        <f t="shared" si="1"/>
        <v>0</v>
      </c>
    </row>
    <row r="106" spans="1:6" ht="14.25">
      <c r="A106" s="4389"/>
      <c r="B106" s="4231"/>
      <c r="C106" s="4247"/>
      <c r="D106" s="4233"/>
      <c r="E106" s="1263"/>
      <c r="F106" s="1263"/>
    </row>
    <row r="107" spans="1:6" ht="15">
      <c r="A107" s="4390">
        <v>9</v>
      </c>
      <c r="B107" s="4344" t="s">
        <v>607</v>
      </c>
      <c r="C107" s="4247"/>
      <c r="D107" s="4233"/>
      <c r="E107" s="1263"/>
      <c r="F107" s="1263" t="str">
        <f t="shared" si="1"/>
        <v xml:space="preserve"> </v>
      </c>
    </row>
    <row r="108" spans="1:6" ht="15">
      <c r="A108" s="4391">
        <v>9.1</v>
      </c>
      <c r="B108" s="4344" t="s">
        <v>3585</v>
      </c>
      <c r="C108" s="4247"/>
      <c r="D108" s="4233"/>
      <c r="E108" s="1263"/>
      <c r="F108" s="1263"/>
    </row>
    <row r="109" spans="1:6" s="4226" customFormat="1" ht="57">
      <c r="A109" s="4389" t="s">
        <v>541</v>
      </c>
      <c r="B109" s="3432" t="s">
        <v>3738</v>
      </c>
      <c r="C109" s="4247">
        <v>1</v>
      </c>
      <c r="D109" s="4233" t="s">
        <v>2433</v>
      </c>
      <c r="E109" s="1263"/>
      <c r="F109" s="1263">
        <f t="shared" si="1"/>
        <v>0</v>
      </c>
    </row>
    <row r="110" spans="1:6" ht="57">
      <c r="A110" s="4389" t="s">
        <v>542</v>
      </c>
      <c r="B110" s="3432" t="s">
        <v>3737</v>
      </c>
      <c r="C110" s="4247">
        <v>1</v>
      </c>
      <c r="D110" s="4233" t="s">
        <v>2433</v>
      </c>
      <c r="E110" s="1263"/>
      <c r="F110" s="1263">
        <f t="shared" si="1"/>
        <v>0</v>
      </c>
    </row>
    <row r="111" spans="1:6" ht="45.75" customHeight="1">
      <c r="A111" s="4389" t="s">
        <v>3169</v>
      </c>
      <c r="B111" s="4231" t="s">
        <v>2556</v>
      </c>
      <c r="C111" s="4247">
        <v>3295.28</v>
      </c>
      <c r="D111" s="4233" t="s">
        <v>2601</v>
      </c>
      <c r="E111" s="1263"/>
      <c r="F111" s="1263">
        <f t="shared" si="1"/>
        <v>0</v>
      </c>
    </row>
    <row r="112" spans="1:6" ht="14.25">
      <c r="A112" s="4389"/>
      <c r="B112" s="4231"/>
      <c r="C112" s="4247"/>
      <c r="D112" s="4233"/>
      <c r="E112" s="1263"/>
      <c r="F112" s="1263" t="str">
        <f t="shared" si="1"/>
        <v xml:space="preserve"> </v>
      </c>
    </row>
    <row r="113" spans="1:6" ht="25.5">
      <c r="A113" s="4391">
        <v>9.1999999999999993</v>
      </c>
      <c r="B113" s="4344" t="s">
        <v>3574</v>
      </c>
      <c r="C113" s="4247"/>
      <c r="D113" s="4233"/>
      <c r="E113" s="1263"/>
      <c r="F113" s="1263" t="str">
        <f t="shared" si="1"/>
        <v xml:space="preserve"> </v>
      </c>
    </row>
    <row r="114" spans="1:6" ht="75.75" customHeight="1">
      <c r="A114" s="4389" t="s">
        <v>543</v>
      </c>
      <c r="B114" s="4206" t="s">
        <v>4016</v>
      </c>
      <c r="C114" s="4247">
        <v>1</v>
      </c>
      <c r="D114" s="4233" t="s">
        <v>2433</v>
      </c>
      <c r="E114" s="1263"/>
      <c r="F114" s="1263">
        <f t="shared" si="1"/>
        <v>0</v>
      </c>
    </row>
    <row r="115" spans="1:6" s="4267" customFormat="1" ht="14.25">
      <c r="A115" s="4205" t="s">
        <v>544</v>
      </c>
      <c r="B115" s="3563" t="s">
        <v>3575</v>
      </c>
      <c r="C115" s="4208">
        <v>2.8</v>
      </c>
      <c r="D115" s="4312" t="s">
        <v>1</v>
      </c>
      <c r="E115" s="4210"/>
      <c r="F115" s="4346">
        <f t="shared" ref="F115:F117" si="2">+ROUND((E115*C115),2)</f>
        <v>0</v>
      </c>
    </row>
    <row r="116" spans="1:6" s="4267" customFormat="1" ht="14.25">
      <c r="A116" s="4205" t="s">
        <v>545</v>
      </c>
      <c r="B116" s="3563" t="s">
        <v>3576</v>
      </c>
      <c r="C116" s="4208">
        <v>2</v>
      </c>
      <c r="D116" s="4312" t="s">
        <v>2433</v>
      </c>
      <c r="E116" s="4210"/>
      <c r="F116" s="4346">
        <f t="shared" si="2"/>
        <v>0</v>
      </c>
    </row>
    <row r="117" spans="1:6" s="4267" customFormat="1" ht="14.25">
      <c r="A117" s="4205" t="s">
        <v>3178</v>
      </c>
      <c r="B117" s="3563" t="s">
        <v>3577</v>
      </c>
      <c r="C117" s="4191">
        <v>2</v>
      </c>
      <c r="D117" s="4312" t="s">
        <v>2433</v>
      </c>
      <c r="E117" s="4210"/>
      <c r="F117" s="4346">
        <f t="shared" si="2"/>
        <v>0</v>
      </c>
    </row>
    <row r="118" spans="1:6" s="4347" customFormat="1" ht="14.25">
      <c r="A118" s="4205" t="s">
        <v>3179</v>
      </c>
      <c r="B118" s="3563" t="s">
        <v>3735</v>
      </c>
      <c r="C118" s="4314">
        <v>2</v>
      </c>
      <c r="D118" s="4431" t="s">
        <v>2433</v>
      </c>
      <c r="E118" s="4210"/>
      <c r="F118" s="4316">
        <f>ROUND(E118*C118,2)</f>
        <v>0</v>
      </c>
    </row>
    <row r="119" spans="1:6" s="4267" customFormat="1" ht="15">
      <c r="A119" s="4205" t="s">
        <v>3816</v>
      </c>
      <c r="B119" s="4313" t="s">
        <v>3736</v>
      </c>
      <c r="C119" s="4314">
        <v>1</v>
      </c>
      <c r="D119" s="4431" t="s">
        <v>2433</v>
      </c>
      <c r="E119" s="4316"/>
      <c r="F119" s="4316">
        <f>ROUND(E119*C119,2)</f>
        <v>0</v>
      </c>
    </row>
    <row r="120" spans="1:6" ht="14.25">
      <c r="A120" s="4389"/>
      <c r="B120" s="4231"/>
      <c r="C120" s="4247"/>
      <c r="D120" s="4233"/>
      <c r="E120" s="1263"/>
      <c r="F120" s="1263"/>
    </row>
    <row r="121" spans="1:6" ht="15">
      <c r="A121" s="4390">
        <v>10</v>
      </c>
      <c r="B121" s="4344" t="s">
        <v>642</v>
      </c>
      <c r="C121" s="4247"/>
      <c r="D121" s="4233"/>
      <c r="E121" s="1263"/>
      <c r="F121" s="1263" t="str">
        <f t="shared" si="1"/>
        <v xml:space="preserve"> </v>
      </c>
    </row>
    <row r="122" spans="1:6" ht="14.25">
      <c r="A122" s="4215">
        <v>10.1</v>
      </c>
      <c r="B122" s="4344" t="s">
        <v>3585</v>
      </c>
      <c r="C122" s="4208"/>
      <c r="D122" s="4312"/>
      <c r="E122" s="4203"/>
      <c r="F122" s="4203"/>
    </row>
    <row r="123" spans="1:6" ht="42.75">
      <c r="A123" s="4205" t="s">
        <v>667</v>
      </c>
      <c r="B123" s="4206" t="s">
        <v>3578</v>
      </c>
      <c r="C123" s="4208">
        <v>2</v>
      </c>
      <c r="D123" s="4312" t="s">
        <v>2433</v>
      </c>
      <c r="E123" s="4346"/>
      <c r="F123" s="4204">
        <f t="shared" ref="F123" si="3">+ROUND((E123*C123),2)</f>
        <v>0</v>
      </c>
    </row>
    <row r="124" spans="1:6" ht="14.25">
      <c r="A124" s="4389"/>
      <c r="B124" s="4231"/>
      <c r="C124" s="4247"/>
      <c r="D124" s="4233"/>
      <c r="E124" s="1263"/>
      <c r="F124" s="1263"/>
    </row>
    <row r="125" spans="1:6" ht="15">
      <c r="A125" s="4391">
        <v>10.199999999999999</v>
      </c>
      <c r="B125" s="4344" t="s">
        <v>3579</v>
      </c>
      <c r="C125" s="4247"/>
      <c r="D125" s="4233"/>
      <c r="E125" s="1263"/>
      <c r="F125" s="1263" t="str">
        <f t="shared" si="1"/>
        <v xml:space="preserve"> </v>
      </c>
    </row>
    <row r="126" spans="1:6" ht="14.25">
      <c r="A126" s="4389" t="s">
        <v>669</v>
      </c>
      <c r="B126" s="3432" t="s">
        <v>3817</v>
      </c>
      <c r="C126" s="4247">
        <v>35.479999999999997</v>
      </c>
      <c r="D126" s="4233" t="s">
        <v>2430</v>
      </c>
      <c r="E126" s="1263"/>
      <c r="F126" s="1263">
        <f>IF(C126&gt;0,(ROUND((E126*C126),2))," ")</f>
        <v>0</v>
      </c>
    </row>
    <row r="127" spans="1:6" ht="14.25">
      <c r="A127" s="4389"/>
      <c r="B127" s="4231"/>
      <c r="C127" s="4247"/>
      <c r="D127" s="4233"/>
      <c r="E127" s="1263"/>
      <c r="F127" s="1263" t="str">
        <f t="shared" si="1"/>
        <v xml:space="preserve"> </v>
      </c>
    </row>
    <row r="128" spans="1:6" s="4241" customFormat="1" ht="15">
      <c r="A128" s="4391">
        <v>10.3</v>
      </c>
      <c r="B128" s="4344" t="s">
        <v>648</v>
      </c>
      <c r="C128" s="4362"/>
      <c r="D128" s="4264"/>
      <c r="E128" s="4368"/>
      <c r="F128" s="1263" t="str">
        <f t="shared" si="1"/>
        <v xml:space="preserve"> </v>
      </c>
    </row>
    <row r="129" spans="1:6" ht="28.5">
      <c r="A129" s="4389" t="s">
        <v>3818</v>
      </c>
      <c r="B129" s="3432" t="s">
        <v>2555</v>
      </c>
      <c r="C129" s="4247">
        <v>18.68</v>
      </c>
      <c r="D129" s="4233" t="s">
        <v>1</v>
      </c>
      <c r="E129" s="1263"/>
      <c r="F129" s="1263">
        <f t="shared" si="1"/>
        <v>0</v>
      </c>
    </row>
    <row r="130" spans="1:6" ht="14.25">
      <c r="A130" s="4455" t="s">
        <v>3819</v>
      </c>
      <c r="B130" s="4457" t="s">
        <v>3586</v>
      </c>
      <c r="C130" s="4452">
        <v>6</v>
      </c>
      <c r="D130" s="4453" t="s">
        <v>2433</v>
      </c>
      <c r="E130" s="4454"/>
      <c r="F130" s="4454">
        <f t="shared" si="1"/>
        <v>0</v>
      </c>
    </row>
    <row r="131" spans="1:6" ht="117" customHeight="1">
      <c r="A131" s="4389" t="s">
        <v>3820</v>
      </c>
      <c r="B131" s="4206" t="s">
        <v>3580</v>
      </c>
      <c r="C131" s="4247">
        <v>4</v>
      </c>
      <c r="D131" s="4233" t="s">
        <v>2433</v>
      </c>
      <c r="E131" s="4204"/>
      <c r="F131" s="1263">
        <f t="shared" si="1"/>
        <v>0</v>
      </c>
    </row>
    <row r="132" spans="1:6" s="4267" customFormat="1" ht="14.25">
      <c r="A132" s="4389" t="s">
        <v>3821</v>
      </c>
      <c r="B132" s="4266" t="s">
        <v>2738</v>
      </c>
      <c r="C132" s="4363">
        <v>12</v>
      </c>
      <c r="D132" s="4218" t="s">
        <v>2433</v>
      </c>
      <c r="E132" s="4210"/>
      <c r="F132" s="4210">
        <f t="shared" si="1"/>
        <v>0</v>
      </c>
    </row>
    <row r="133" spans="1:6" s="4223" customFormat="1" ht="14.25">
      <c r="A133" s="4389" t="s">
        <v>3822</v>
      </c>
      <c r="B133" s="4266" t="s">
        <v>3587</v>
      </c>
      <c r="C133" s="4363">
        <v>12</v>
      </c>
      <c r="D133" s="4218" t="s">
        <v>2433</v>
      </c>
      <c r="E133" s="4210"/>
      <c r="F133" s="4210">
        <f t="shared" si="1"/>
        <v>0</v>
      </c>
    </row>
    <row r="134" spans="1:6" s="4223" customFormat="1" ht="14.25">
      <c r="A134" s="4389" t="s">
        <v>3823</v>
      </c>
      <c r="B134" s="3563" t="s">
        <v>3581</v>
      </c>
      <c r="C134" s="4363">
        <v>4</v>
      </c>
      <c r="D134" s="4218" t="s">
        <v>2433</v>
      </c>
      <c r="E134" s="4210"/>
      <c r="F134" s="4210">
        <f t="shared" si="1"/>
        <v>0</v>
      </c>
    </row>
    <row r="135" spans="1:6" s="4223" customFormat="1" ht="14.25">
      <c r="A135" s="4389" t="s">
        <v>3824</v>
      </c>
      <c r="B135" s="3563" t="s">
        <v>3478</v>
      </c>
      <c r="C135" s="4363">
        <v>31.68</v>
      </c>
      <c r="D135" s="4218" t="s">
        <v>1</v>
      </c>
      <c r="E135" s="4210"/>
      <c r="F135" s="4210">
        <f t="shared" si="1"/>
        <v>0</v>
      </c>
    </row>
    <row r="136" spans="1:6" s="4237" customFormat="1" ht="14.25">
      <c r="A136" s="4389" t="s">
        <v>3825</v>
      </c>
      <c r="B136" s="4212" t="s">
        <v>3583</v>
      </c>
      <c r="C136" s="4191">
        <v>12</v>
      </c>
      <c r="D136" s="4194" t="s">
        <v>2433</v>
      </c>
      <c r="E136" s="4210"/>
      <c r="F136" s="4210">
        <f t="shared" ref="F136" si="4">+ROUND((E136*C136),2)</f>
        <v>0</v>
      </c>
    </row>
    <row r="137" spans="1:6" s="4267" customFormat="1" ht="14.25">
      <c r="A137" s="4389" t="s">
        <v>3826</v>
      </c>
      <c r="B137" s="3563" t="s">
        <v>3582</v>
      </c>
      <c r="C137" s="4363">
        <v>12</v>
      </c>
      <c r="D137" s="4218" t="s">
        <v>2433</v>
      </c>
      <c r="E137" s="4210"/>
      <c r="F137" s="4210">
        <f>IF(C137&gt;0,(ROUND((E137*C137),2))," ")</f>
        <v>0</v>
      </c>
    </row>
    <row r="138" spans="1:6" s="4223" customFormat="1" ht="71.25">
      <c r="A138" s="4389" t="s">
        <v>3827</v>
      </c>
      <c r="B138" s="4369" t="s">
        <v>3828</v>
      </c>
      <c r="C138" s="4210">
        <v>1777.01</v>
      </c>
      <c r="D138" s="4218" t="s">
        <v>3477</v>
      </c>
      <c r="E138" s="4210"/>
      <c r="F138" s="4210">
        <f t="shared" si="1"/>
        <v>0</v>
      </c>
    </row>
    <row r="139" spans="1:6" s="4223" customFormat="1" ht="14.25">
      <c r="A139" s="4392"/>
      <c r="B139" s="3563"/>
      <c r="C139" s="4363"/>
      <c r="D139" s="4218"/>
      <c r="E139" s="4210"/>
      <c r="F139" s="4210"/>
    </row>
    <row r="140" spans="1:6" s="4223" customFormat="1" ht="15">
      <c r="A140" s="4395">
        <v>11</v>
      </c>
      <c r="B140" s="4344" t="s">
        <v>673</v>
      </c>
      <c r="C140" s="4363"/>
      <c r="D140" s="4218"/>
      <c r="E140" s="4210"/>
      <c r="F140" s="4210" t="str">
        <f t="shared" si="1"/>
        <v xml:space="preserve"> </v>
      </c>
    </row>
    <row r="141" spans="1:6" s="4223" customFormat="1" ht="15">
      <c r="A141" s="4396">
        <v>11.1</v>
      </c>
      <c r="B141" s="4344" t="s">
        <v>2265</v>
      </c>
      <c r="C141" s="4363"/>
      <c r="D141" s="4218"/>
      <c r="E141" s="4210"/>
      <c r="F141" s="4210" t="str">
        <f t="shared" si="1"/>
        <v xml:space="preserve"> </v>
      </c>
    </row>
    <row r="142" spans="1:6" s="4223" customFormat="1" ht="117" customHeight="1">
      <c r="A142" s="4392" t="s">
        <v>488</v>
      </c>
      <c r="B142" s="4220" t="s">
        <v>3588</v>
      </c>
      <c r="C142" s="4363">
        <v>6</v>
      </c>
      <c r="D142" s="4218" t="s">
        <v>2433</v>
      </c>
      <c r="E142" s="4210"/>
      <c r="F142" s="4210">
        <f t="shared" si="1"/>
        <v>0</v>
      </c>
    </row>
    <row r="143" spans="1:6" s="4223" customFormat="1" ht="128.25">
      <c r="A143" s="4392" t="s">
        <v>489</v>
      </c>
      <c r="B143" s="4219" t="s">
        <v>3589</v>
      </c>
      <c r="C143" s="4363">
        <v>6</v>
      </c>
      <c r="D143" s="4218" t="s">
        <v>2433</v>
      </c>
      <c r="E143" s="4210"/>
      <c r="F143" s="4210">
        <f t="shared" si="1"/>
        <v>0</v>
      </c>
    </row>
    <row r="144" spans="1:6" s="4223" customFormat="1" ht="128.25">
      <c r="A144" s="4471" t="s">
        <v>490</v>
      </c>
      <c r="B144" s="4472" t="s">
        <v>3590</v>
      </c>
      <c r="C144" s="4473">
        <v>1</v>
      </c>
      <c r="D144" s="4474" t="s">
        <v>2433</v>
      </c>
      <c r="E144" s="4462"/>
      <c r="F144" s="4462">
        <f t="shared" si="1"/>
        <v>0</v>
      </c>
    </row>
    <row r="145" spans="1:6" s="4223" customFormat="1" ht="128.25">
      <c r="A145" s="4392" t="s">
        <v>1516</v>
      </c>
      <c r="B145" s="4220" t="s">
        <v>3591</v>
      </c>
      <c r="C145" s="4363">
        <v>6</v>
      </c>
      <c r="D145" s="4218" t="s">
        <v>2433</v>
      </c>
      <c r="E145" s="4210"/>
      <c r="F145" s="4210">
        <f t="shared" si="1"/>
        <v>0</v>
      </c>
    </row>
    <row r="146" spans="1:6" s="4223" customFormat="1" ht="57">
      <c r="A146" s="4392" t="s">
        <v>1517</v>
      </c>
      <c r="B146" s="4220" t="s">
        <v>3592</v>
      </c>
      <c r="C146" s="4363">
        <v>6</v>
      </c>
      <c r="D146" s="4218" t="s">
        <v>2433</v>
      </c>
      <c r="E146" s="4210"/>
      <c r="F146" s="4210">
        <f t="shared" ref="F146:F159" si="5">IF(C146&gt;0,(ROUND((E146*C146),2))," ")</f>
        <v>0</v>
      </c>
    </row>
    <row r="147" spans="1:6" s="4223" customFormat="1" ht="28.5">
      <c r="A147" s="4392" t="s">
        <v>1518</v>
      </c>
      <c r="B147" s="3563" t="s">
        <v>2347</v>
      </c>
      <c r="C147" s="4363">
        <v>231.64</v>
      </c>
      <c r="D147" s="4218" t="s">
        <v>2601</v>
      </c>
      <c r="E147" s="4210"/>
      <c r="F147" s="4210">
        <f>IF(C147&gt;0,(ROUND((E147*C147),2))," ")</f>
        <v>0</v>
      </c>
    </row>
    <row r="148" spans="1:6" s="4223" customFormat="1" ht="14.25">
      <c r="A148" s="4392" t="s">
        <v>1519</v>
      </c>
      <c r="B148" s="3563" t="s">
        <v>2436</v>
      </c>
      <c r="C148" s="4363">
        <v>231.64</v>
      </c>
      <c r="D148" s="4218" t="s">
        <v>2601</v>
      </c>
      <c r="E148" s="4210"/>
      <c r="F148" s="4210">
        <f>IF(C148&gt;0,(ROUND((E148*C148),2))," ")</f>
        <v>0</v>
      </c>
    </row>
    <row r="149" spans="1:6" ht="14.25">
      <c r="A149" s="4392"/>
      <c r="B149" s="4231"/>
      <c r="C149" s="4247"/>
      <c r="D149" s="4233"/>
      <c r="E149" s="1263"/>
      <c r="F149" s="1263" t="str">
        <f t="shared" si="5"/>
        <v xml:space="preserve"> </v>
      </c>
    </row>
    <row r="150" spans="1:6" ht="15">
      <c r="A150" s="4391">
        <v>11.2</v>
      </c>
      <c r="B150" s="4344" t="s">
        <v>2128</v>
      </c>
      <c r="C150" s="4247"/>
      <c r="D150" s="4233"/>
      <c r="E150" s="1263"/>
      <c r="F150" s="1263" t="str">
        <f t="shared" si="5"/>
        <v xml:space="preserve"> </v>
      </c>
    </row>
    <row r="151" spans="1:6" ht="42.75">
      <c r="A151" s="4389" t="s">
        <v>491</v>
      </c>
      <c r="B151" s="4231" t="s">
        <v>3593</v>
      </c>
      <c r="C151" s="4247">
        <v>1</v>
      </c>
      <c r="D151" s="4233" t="s">
        <v>2433</v>
      </c>
      <c r="E151" s="1263"/>
      <c r="F151" s="1263">
        <f t="shared" si="5"/>
        <v>0</v>
      </c>
    </row>
    <row r="152" spans="1:6" ht="35.25" customHeight="1">
      <c r="A152" s="4389" t="s">
        <v>492</v>
      </c>
      <c r="B152" s="4231" t="s">
        <v>2437</v>
      </c>
      <c r="C152" s="4247">
        <v>1</v>
      </c>
      <c r="D152" s="4233" t="s">
        <v>2433</v>
      </c>
      <c r="E152" s="1263"/>
      <c r="F152" s="1263">
        <f t="shared" si="5"/>
        <v>0</v>
      </c>
    </row>
    <row r="153" spans="1:6" s="4223" customFormat="1" ht="15">
      <c r="A153" s="4392"/>
      <c r="B153" s="4221"/>
      <c r="C153" s="4363"/>
      <c r="D153" s="4218"/>
      <c r="E153" s="4210"/>
      <c r="F153" s="4210" t="str">
        <f>IF(C153&gt;0,(ROUND((E153*C153),2))," ")</f>
        <v xml:space="preserve"> </v>
      </c>
    </row>
    <row r="154" spans="1:6" s="4223" customFormat="1" ht="15">
      <c r="A154" s="4396">
        <v>11.3</v>
      </c>
      <c r="B154" s="4344" t="s">
        <v>690</v>
      </c>
      <c r="C154" s="4363"/>
      <c r="D154" s="4218"/>
      <c r="E154" s="4210"/>
      <c r="F154" s="4210" t="str">
        <f>IF(C154&gt;0,(ROUND((E154*C154),2))," ")</f>
        <v xml:space="preserve"> </v>
      </c>
    </row>
    <row r="155" spans="1:6" s="4223" customFormat="1" ht="28.5">
      <c r="A155" s="4392" t="s">
        <v>1785</v>
      </c>
      <c r="B155" s="3563" t="s">
        <v>2348</v>
      </c>
      <c r="C155" s="4363">
        <v>19</v>
      </c>
      <c r="D155" s="4233" t="s">
        <v>2430</v>
      </c>
      <c r="E155" s="4210"/>
      <c r="F155" s="4210">
        <f>IF(C155&gt;0,(ROUND((E155*C155),2))," ")</f>
        <v>0</v>
      </c>
    </row>
    <row r="156" spans="1:6" s="4267" customFormat="1" ht="14.25">
      <c r="A156" s="4392" t="s">
        <v>3829</v>
      </c>
      <c r="B156" s="3563" t="s">
        <v>2604</v>
      </c>
      <c r="C156" s="4363">
        <v>3</v>
      </c>
      <c r="D156" s="4233" t="s">
        <v>2430</v>
      </c>
      <c r="E156" s="4210"/>
      <c r="F156" s="4210">
        <f>IF(C156&gt;0,(ROUND((E156*C156),2))," ")</f>
        <v>0</v>
      </c>
    </row>
    <row r="157" spans="1:6" s="4223" customFormat="1" ht="14.25">
      <c r="A157" s="4392" t="s">
        <v>3830</v>
      </c>
      <c r="B157" s="3563" t="s">
        <v>2349</v>
      </c>
      <c r="C157" s="4363">
        <v>22</v>
      </c>
      <c r="D157" s="4233" t="s">
        <v>2430</v>
      </c>
      <c r="E157" s="4210"/>
      <c r="F157" s="4210">
        <f>IF(C157&gt;0,(ROUND((E157*C157),2))," ")</f>
        <v>0</v>
      </c>
    </row>
    <row r="158" spans="1:6" s="4223" customFormat="1" ht="14.25">
      <c r="A158" s="4392" t="s">
        <v>3831</v>
      </c>
      <c r="B158" s="3563" t="s">
        <v>2350</v>
      </c>
      <c r="C158" s="4363">
        <v>22</v>
      </c>
      <c r="D158" s="4233" t="s">
        <v>2430</v>
      </c>
      <c r="E158" s="4210"/>
      <c r="F158" s="4210">
        <f t="shared" ref="F158" si="6">IF(C158&gt;0,(ROUND((E158*C158),2))," ")</f>
        <v>0</v>
      </c>
    </row>
    <row r="159" spans="1:6" ht="14.25">
      <c r="A159" s="4389"/>
      <c r="B159" s="4231"/>
      <c r="C159" s="4247"/>
      <c r="D159" s="4233"/>
      <c r="E159" s="1263"/>
      <c r="F159" s="1263" t="str">
        <f t="shared" si="5"/>
        <v xml:space="preserve"> </v>
      </c>
    </row>
    <row r="160" spans="1:6" s="4228" customFormat="1" ht="12.75" customHeight="1">
      <c r="A160" s="4215">
        <v>12</v>
      </c>
      <c r="B160" s="4344" t="s">
        <v>3594</v>
      </c>
      <c r="C160" s="4208"/>
      <c r="D160" s="4233"/>
      <c r="E160" s="4210"/>
      <c r="F160" s="4210"/>
    </row>
    <row r="161" spans="1:6" s="4228" customFormat="1" ht="12.75" customHeight="1">
      <c r="A161" s="4216">
        <v>12.1</v>
      </c>
      <c r="B161" s="4229" t="s">
        <v>3595</v>
      </c>
      <c r="C161" s="4191">
        <v>2</v>
      </c>
      <c r="D161" s="4233" t="s">
        <v>2433</v>
      </c>
      <c r="E161" s="4210"/>
      <c r="F161" s="4210">
        <f t="shared" ref="F161:F163" si="7">ROUND(E161*C161,2)</f>
        <v>0</v>
      </c>
    </row>
    <row r="162" spans="1:6" s="4228" customFormat="1" ht="12.75" customHeight="1">
      <c r="A162" s="4216">
        <v>12.2</v>
      </c>
      <c r="B162" s="4230" t="s">
        <v>3596</v>
      </c>
      <c r="C162" s="4191">
        <v>8.75</v>
      </c>
      <c r="D162" s="4233" t="s">
        <v>1</v>
      </c>
      <c r="E162" s="4210"/>
      <c r="F162" s="4210">
        <f t="shared" si="7"/>
        <v>0</v>
      </c>
    </row>
    <row r="163" spans="1:6" s="4228" customFormat="1" ht="15" customHeight="1">
      <c r="A163" s="4216">
        <v>12.3</v>
      </c>
      <c r="B163" s="4229" t="s">
        <v>3597</v>
      </c>
      <c r="C163" s="4191">
        <v>1</v>
      </c>
      <c r="D163" s="4233" t="s">
        <v>42</v>
      </c>
      <c r="E163" s="4210"/>
      <c r="F163" s="4210">
        <f t="shared" si="7"/>
        <v>0</v>
      </c>
    </row>
    <row r="164" spans="1:6" ht="14.25">
      <c r="A164" s="4389"/>
      <c r="B164" s="4231"/>
      <c r="C164" s="4247"/>
      <c r="D164" s="4233"/>
      <c r="E164" s="1263"/>
      <c r="F164" s="1263" t="str">
        <f t="shared" ref="F164:F523" si="8">IF(C164&gt;0,(ROUND((E164*C164),2))," ")</f>
        <v xml:space="preserve"> </v>
      </c>
    </row>
    <row r="165" spans="1:6" ht="15">
      <c r="A165" s="4390">
        <v>13</v>
      </c>
      <c r="B165" s="4344" t="s">
        <v>3027</v>
      </c>
      <c r="C165" s="4247"/>
      <c r="D165" s="4233"/>
      <c r="E165" s="1263"/>
      <c r="F165" s="1263" t="str">
        <f t="shared" si="8"/>
        <v xml:space="preserve"> </v>
      </c>
    </row>
    <row r="166" spans="1:6" ht="71.25">
      <c r="A166" s="4393">
        <v>13.1</v>
      </c>
      <c r="B166" s="4231" t="s">
        <v>2351</v>
      </c>
      <c r="C166" s="4247">
        <v>126.04</v>
      </c>
      <c r="D166" s="4233" t="s">
        <v>1</v>
      </c>
      <c r="E166" s="1263"/>
      <c r="F166" s="1263">
        <f t="shared" si="8"/>
        <v>0</v>
      </c>
    </row>
    <row r="167" spans="1:6" s="4235" customFormat="1" ht="12.75" customHeight="1">
      <c r="A167" s="4393">
        <v>13.2</v>
      </c>
      <c r="B167" s="4231" t="s">
        <v>3599</v>
      </c>
      <c r="C167" s="4247">
        <v>3</v>
      </c>
      <c r="D167" s="4233" t="s">
        <v>2433</v>
      </c>
      <c r="E167" s="1263"/>
      <c r="F167" s="1263">
        <f t="shared" si="8"/>
        <v>0</v>
      </c>
    </row>
    <row r="168" spans="1:6" ht="14.25">
      <c r="A168" s="4393">
        <v>13.3</v>
      </c>
      <c r="B168" s="4231" t="s">
        <v>3598</v>
      </c>
      <c r="C168" s="4247">
        <v>2</v>
      </c>
      <c r="D168" s="4233" t="s">
        <v>2433</v>
      </c>
      <c r="E168" s="1263"/>
      <c r="F168" s="1263">
        <f t="shared" si="8"/>
        <v>0</v>
      </c>
    </row>
    <row r="169" spans="1:6" ht="14.25">
      <c r="A169" s="4389"/>
      <c r="B169" s="3432"/>
      <c r="C169" s="4247"/>
      <c r="D169" s="4233"/>
      <c r="E169" s="1263"/>
      <c r="F169" s="1263" t="str">
        <f t="shared" si="8"/>
        <v xml:space="preserve"> </v>
      </c>
    </row>
    <row r="170" spans="1:6" s="4228" customFormat="1" ht="28.5" customHeight="1">
      <c r="A170" s="4299">
        <v>14</v>
      </c>
      <c r="B170" s="4344" t="s">
        <v>3600</v>
      </c>
      <c r="C170" s="4300"/>
      <c r="D170" s="4209"/>
      <c r="E170" s="4301"/>
      <c r="F170" s="4302">
        <f t="shared" ref="F170:F174" si="9">ROUND(C170*E170,2)</f>
        <v>0</v>
      </c>
    </row>
    <row r="171" spans="1:6" s="4228" customFormat="1" ht="14.25">
      <c r="A171" s="4303">
        <v>14.1</v>
      </c>
      <c r="B171" s="4266" t="s">
        <v>4017</v>
      </c>
      <c r="C171" s="4300">
        <v>4</v>
      </c>
      <c r="D171" s="4209" t="s">
        <v>2433</v>
      </c>
      <c r="E171" s="4210"/>
      <c r="F171" s="4302">
        <f t="shared" si="9"/>
        <v>0</v>
      </c>
    </row>
    <row r="172" spans="1:6" s="4228" customFormat="1" ht="14.25">
      <c r="A172" s="4303">
        <v>14.2</v>
      </c>
      <c r="B172" s="4266" t="s">
        <v>3601</v>
      </c>
      <c r="C172" s="4300">
        <v>6</v>
      </c>
      <c r="D172" s="4209" t="s">
        <v>2433</v>
      </c>
      <c r="E172" s="4210"/>
      <c r="F172" s="4302">
        <f t="shared" si="9"/>
        <v>0</v>
      </c>
    </row>
    <row r="173" spans="1:6" s="4228" customFormat="1" ht="14.25">
      <c r="A173" s="4303">
        <v>14.3</v>
      </c>
      <c r="B173" s="4266" t="s">
        <v>4018</v>
      </c>
      <c r="C173" s="4300">
        <v>7</v>
      </c>
      <c r="D173" s="4209" t="s">
        <v>2433</v>
      </c>
      <c r="E173" s="4210"/>
      <c r="F173" s="4302">
        <f t="shared" si="9"/>
        <v>0</v>
      </c>
    </row>
    <row r="174" spans="1:6" s="4228" customFormat="1" ht="14.25">
      <c r="A174" s="4458">
        <v>14.4</v>
      </c>
      <c r="B174" s="4459" t="s">
        <v>4019</v>
      </c>
      <c r="C174" s="4460">
        <v>6</v>
      </c>
      <c r="D174" s="4461" t="s">
        <v>2433</v>
      </c>
      <c r="E174" s="4462"/>
      <c r="F174" s="4463">
        <f t="shared" si="9"/>
        <v>0</v>
      </c>
    </row>
    <row r="175" spans="1:6" ht="14.25">
      <c r="A175" s="4389"/>
      <c r="B175" s="4231"/>
      <c r="C175" s="4247"/>
      <c r="D175" s="4233"/>
      <c r="E175" s="1263"/>
      <c r="F175" s="1263" t="str">
        <f t="shared" si="8"/>
        <v xml:space="preserve"> </v>
      </c>
    </row>
    <row r="176" spans="1:6" ht="15">
      <c r="A176" s="4390">
        <v>15</v>
      </c>
      <c r="B176" s="4344" t="s">
        <v>764</v>
      </c>
      <c r="C176" s="4247"/>
      <c r="D176" s="4233"/>
      <c r="E176" s="1263"/>
      <c r="F176" s="1263" t="str">
        <f t="shared" si="8"/>
        <v xml:space="preserve"> </v>
      </c>
    </row>
    <row r="177" spans="1:6" ht="14.25">
      <c r="A177" s="4393">
        <v>15.1</v>
      </c>
      <c r="B177" s="4231" t="s">
        <v>2352</v>
      </c>
      <c r="C177" s="4247">
        <v>204.75</v>
      </c>
      <c r="D177" s="4233" t="s">
        <v>2432</v>
      </c>
      <c r="E177" s="1263"/>
      <c r="F177" s="1263">
        <f t="shared" si="8"/>
        <v>0</v>
      </c>
    </row>
    <row r="178" spans="1:6" ht="14.25">
      <c r="A178" s="4393">
        <v>15.2</v>
      </c>
      <c r="B178" s="4231" t="s">
        <v>2598</v>
      </c>
      <c r="C178" s="4247">
        <v>204.75</v>
      </c>
      <c r="D178" s="4233" t="s">
        <v>2432</v>
      </c>
      <c r="E178" s="1263"/>
      <c r="F178" s="1263">
        <f t="shared" si="8"/>
        <v>0</v>
      </c>
    </row>
    <row r="179" spans="1:6" ht="14.25">
      <c r="A179" s="4393">
        <v>15.3</v>
      </c>
      <c r="B179" s="4231" t="s">
        <v>2594</v>
      </c>
      <c r="C179" s="4247">
        <v>1</v>
      </c>
      <c r="D179" s="4233" t="s">
        <v>2433</v>
      </c>
      <c r="E179" s="1263"/>
      <c r="F179" s="1263">
        <f t="shared" si="8"/>
        <v>0</v>
      </c>
    </row>
    <row r="180" spans="1:6" s="4241" customFormat="1">
      <c r="A180" s="4304"/>
      <c r="B180" s="4305" t="s">
        <v>2127</v>
      </c>
      <c r="C180" s="4306"/>
      <c r="D180" s="4307"/>
      <c r="E180" s="4304"/>
      <c r="F180" s="4308">
        <f>SUM(F15:F179)</f>
        <v>0</v>
      </c>
    </row>
    <row r="181" spans="1:6" ht="14.25">
      <c r="A181" s="4389"/>
      <c r="B181" s="3433"/>
      <c r="C181" s="4232"/>
      <c r="D181" s="4268"/>
      <c r="E181" s="4269"/>
      <c r="F181" s="4234" t="str">
        <f t="shared" si="8"/>
        <v xml:space="preserve"> </v>
      </c>
    </row>
    <row r="182" spans="1:6" s="4223" customFormat="1" ht="15">
      <c r="A182" s="4397" t="s">
        <v>774</v>
      </c>
      <c r="B182" s="3435" t="s">
        <v>1995</v>
      </c>
      <c r="C182" s="4222"/>
      <c r="D182" s="4218"/>
      <c r="E182" s="4217"/>
      <c r="F182" s="4217" t="str">
        <f>IF(C182&gt;0,(ROUND((E182*C182),2))," ")</f>
        <v xml:space="preserve"> </v>
      </c>
    </row>
    <row r="183" spans="1:6" s="4226" customFormat="1" ht="15" customHeight="1">
      <c r="A183" s="4394"/>
      <c r="B183" s="3435"/>
      <c r="C183" s="4232"/>
      <c r="D183" s="4233"/>
      <c r="E183" s="4265"/>
      <c r="F183" s="4234" t="str">
        <f>IF(C183&gt;0,(ROUND((E183*C183),2))," ")</f>
        <v xml:space="preserve"> </v>
      </c>
    </row>
    <row r="184" spans="1:6" s="4239" customFormat="1" ht="15" customHeight="1">
      <c r="A184" s="4390">
        <v>1</v>
      </c>
      <c r="B184" s="4344" t="s">
        <v>2165</v>
      </c>
      <c r="C184" s="4263"/>
      <c r="D184" s="4264"/>
      <c r="E184" s="4265"/>
      <c r="F184" s="4265" t="str">
        <f>IF(C184&gt;0,(ROUND((E184*C184),2))," ")</f>
        <v xml:space="preserve"> </v>
      </c>
    </row>
    <row r="185" spans="1:6" s="4226" customFormat="1" ht="14.25" customHeight="1">
      <c r="A185" s="4393">
        <v>1.1000000000000001</v>
      </c>
      <c r="B185" s="4231" t="s">
        <v>4028</v>
      </c>
      <c r="C185" s="4232">
        <v>40</v>
      </c>
      <c r="D185" s="4250" t="s">
        <v>1</v>
      </c>
      <c r="E185" s="4234"/>
      <c r="F185" s="4234">
        <f>IF(C185&gt;0,(ROUND((E185*C185),2))," ")</f>
        <v>0</v>
      </c>
    </row>
    <row r="186" spans="1:6" s="4226" customFormat="1" ht="14.25" customHeight="1">
      <c r="A186" s="4389"/>
      <c r="B186" s="4231"/>
      <c r="C186" s="4232"/>
      <c r="D186" s="4250"/>
      <c r="E186" s="4234"/>
      <c r="F186" s="4234"/>
    </row>
    <row r="187" spans="1:6" s="4239" customFormat="1" ht="15" customHeight="1">
      <c r="A187" s="4390">
        <v>2</v>
      </c>
      <c r="B187" s="4344" t="s">
        <v>14</v>
      </c>
      <c r="C187" s="4263"/>
      <c r="D187" s="4272"/>
      <c r="E187" s="4265"/>
      <c r="F187" s="4265" t="str">
        <f t="shared" ref="F187:F250" si="10">IF(C187&gt;0,(ROUND((E187*C187),2))," ")</f>
        <v xml:space="preserve"> </v>
      </c>
    </row>
    <row r="188" spans="1:6" ht="14.25" customHeight="1">
      <c r="A188" s="4393">
        <v>2.1</v>
      </c>
      <c r="B188" s="4231" t="s">
        <v>2398</v>
      </c>
      <c r="C188" s="4232">
        <v>24.52</v>
      </c>
      <c r="D188" s="4250" t="s">
        <v>2430</v>
      </c>
      <c r="E188" s="4234"/>
      <c r="F188" s="4234">
        <f t="shared" si="10"/>
        <v>0</v>
      </c>
    </row>
    <row r="189" spans="1:6" ht="14.25" customHeight="1">
      <c r="A189" s="4393">
        <v>2.2000000000000002</v>
      </c>
      <c r="B189" s="3434" t="s">
        <v>2983</v>
      </c>
      <c r="C189" s="4234">
        <v>16.350000000000001</v>
      </c>
      <c r="D189" s="4250" t="s">
        <v>2431</v>
      </c>
      <c r="E189" s="4234"/>
      <c r="F189" s="4234">
        <f t="shared" si="10"/>
        <v>0</v>
      </c>
    </row>
    <row r="190" spans="1:6" ht="28.5" customHeight="1">
      <c r="A190" s="4393">
        <v>2.2999999999999998</v>
      </c>
      <c r="B190" s="3434" t="s">
        <v>3833</v>
      </c>
      <c r="C190" s="4232">
        <v>30.65</v>
      </c>
      <c r="D190" s="4233" t="s">
        <v>2525</v>
      </c>
      <c r="E190" s="4234"/>
      <c r="F190" s="4234">
        <f t="shared" si="10"/>
        <v>0</v>
      </c>
    </row>
    <row r="191" spans="1:6" s="4235" customFormat="1" ht="14.25" customHeight="1">
      <c r="A191" s="4393">
        <v>2.4</v>
      </c>
      <c r="B191" s="4231" t="s">
        <v>3832</v>
      </c>
      <c r="C191" s="4232">
        <v>25.2</v>
      </c>
      <c r="D191" s="4250" t="s">
        <v>2430</v>
      </c>
      <c r="E191" s="4234"/>
      <c r="F191" s="4234">
        <f t="shared" si="10"/>
        <v>0</v>
      </c>
    </row>
    <row r="192" spans="1:6" ht="14.25" customHeight="1">
      <c r="A192" s="4389"/>
      <c r="B192" s="4231"/>
      <c r="C192" s="4232"/>
      <c r="D192" s="4250"/>
      <c r="E192" s="4234"/>
      <c r="F192" s="4234" t="str">
        <f t="shared" si="10"/>
        <v xml:space="preserve"> </v>
      </c>
    </row>
    <row r="193" spans="1:6" s="4235" customFormat="1" ht="15" customHeight="1">
      <c r="A193" s="4390">
        <v>3</v>
      </c>
      <c r="B193" s="4344" t="s">
        <v>3707</v>
      </c>
      <c r="C193" s="4232"/>
      <c r="D193" s="4250"/>
      <c r="E193" s="4234"/>
      <c r="F193" s="4234" t="str">
        <f t="shared" si="10"/>
        <v xml:space="preserve"> </v>
      </c>
    </row>
    <row r="194" spans="1:6" s="4235" customFormat="1" ht="14.25" customHeight="1">
      <c r="A194" s="4393">
        <v>3.1</v>
      </c>
      <c r="B194" s="3433" t="s">
        <v>3963</v>
      </c>
      <c r="C194" s="4232">
        <v>6.57</v>
      </c>
      <c r="D194" s="4250" t="s">
        <v>2430</v>
      </c>
      <c r="E194" s="4234"/>
      <c r="F194" s="4234">
        <f t="shared" si="10"/>
        <v>0</v>
      </c>
    </row>
    <row r="195" spans="1:6" s="4235" customFormat="1" ht="14.25" customHeight="1">
      <c r="A195" s="4393">
        <v>3.2</v>
      </c>
      <c r="B195" s="3433" t="s">
        <v>3964</v>
      </c>
      <c r="C195" s="4232">
        <v>1.5</v>
      </c>
      <c r="D195" s="4250" t="s">
        <v>2430</v>
      </c>
      <c r="E195" s="4234"/>
      <c r="F195" s="4234">
        <f t="shared" si="10"/>
        <v>0</v>
      </c>
    </row>
    <row r="196" spans="1:6" s="4235" customFormat="1" ht="14.25" customHeight="1">
      <c r="A196" s="4393">
        <v>3.3</v>
      </c>
      <c r="B196" s="3433" t="s">
        <v>3965</v>
      </c>
      <c r="C196" s="4232">
        <v>0.19</v>
      </c>
      <c r="D196" s="4250" t="s">
        <v>2430</v>
      </c>
      <c r="E196" s="4234"/>
      <c r="F196" s="4234">
        <f t="shared" si="10"/>
        <v>0</v>
      </c>
    </row>
    <row r="197" spans="1:6" s="4235" customFormat="1" ht="14.25" customHeight="1">
      <c r="A197" s="4393">
        <v>3.4</v>
      </c>
      <c r="B197" s="4231" t="s">
        <v>3966</v>
      </c>
      <c r="C197" s="4232">
        <v>1.1200000000000001</v>
      </c>
      <c r="D197" s="4250" t="s">
        <v>2430</v>
      </c>
      <c r="E197" s="4234"/>
      <c r="F197" s="4234">
        <f t="shared" si="10"/>
        <v>0</v>
      </c>
    </row>
    <row r="198" spans="1:6" s="4235" customFormat="1" ht="14.25" customHeight="1">
      <c r="A198" s="4393">
        <v>3.5</v>
      </c>
      <c r="B198" s="3433" t="s">
        <v>3967</v>
      </c>
      <c r="C198" s="4232">
        <v>2.73</v>
      </c>
      <c r="D198" s="4250" t="s">
        <v>2430</v>
      </c>
      <c r="E198" s="4234"/>
      <c r="F198" s="4234">
        <f t="shared" si="10"/>
        <v>0</v>
      </c>
    </row>
    <row r="199" spans="1:6" s="4235" customFormat="1" ht="14.25" customHeight="1">
      <c r="A199" s="4393">
        <v>3.6</v>
      </c>
      <c r="B199" s="3433" t="s">
        <v>3968</v>
      </c>
      <c r="C199" s="4232">
        <v>1.03</v>
      </c>
      <c r="D199" s="4250" t="s">
        <v>2430</v>
      </c>
      <c r="E199" s="4234"/>
      <c r="F199" s="4234">
        <f t="shared" si="10"/>
        <v>0</v>
      </c>
    </row>
    <row r="200" spans="1:6" s="4235" customFormat="1" ht="14.25" customHeight="1">
      <c r="A200" s="4393">
        <v>3.7</v>
      </c>
      <c r="B200" s="4231" t="s">
        <v>3969</v>
      </c>
      <c r="C200" s="4232">
        <v>0.8</v>
      </c>
      <c r="D200" s="4250" t="s">
        <v>2430</v>
      </c>
      <c r="E200" s="4234"/>
      <c r="F200" s="4234">
        <f t="shared" si="10"/>
        <v>0</v>
      </c>
    </row>
    <row r="201" spans="1:6" s="4235" customFormat="1" ht="14.25" customHeight="1">
      <c r="A201" s="4393">
        <v>3.8</v>
      </c>
      <c r="B201" s="4231" t="s">
        <v>3970</v>
      </c>
      <c r="C201" s="4232">
        <v>1.51</v>
      </c>
      <c r="D201" s="4250" t="s">
        <v>2430</v>
      </c>
      <c r="E201" s="4234"/>
      <c r="F201" s="4234">
        <f t="shared" si="10"/>
        <v>0</v>
      </c>
    </row>
    <row r="202" spans="1:6" s="4235" customFormat="1" ht="14.25" customHeight="1">
      <c r="A202" s="4393">
        <v>3.9</v>
      </c>
      <c r="B202" s="4231" t="s">
        <v>3971</v>
      </c>
      <c r="C202" s="4232">
        <v>1.88</v>
      </c>
      <c r="D202" s="4250" t="s">
        <v>2430</v>
      </c>
      <c r="E202" s="4234"/>
      <c r="F202" s="4234">
        <f t="shared" si="10"/>
        <v>0</v>
      </c>
    </row>
    <row r="203" spans="1:6" s="4235" customFormat="1" ht="14.25" customHeight="1">
      <c r="A203" s="4389">
        <v>3.1</v>
      </c>
      <c r="B203" s="4231" t="s">
        <v>3972</v>
      </c>
      <c r="C203" s="4232">
        <v>1.32</v>
      </c>
      <c r="D203" s="4250" t="s">
        <v>2430</v>
      </c>
      <c r="E203" s="4234"/>
      <c r="F203" s="4234">
        <f t="shared" si="10"/>
        <v>0</v>
      </c>
    </row>
    <row r="204" spans="1:6" s="4235" customFormat="1" ht="14.25" customHeight="1">
      <c r="A204" s="4389">
        <v>3.11</v>
      </c>
      <c r="B204" s="4231" t="s">
        <v>3973</v>
      </c>
      <c r="C204" s="4232">
        <v>12.1</v>
      </c>
      <c r="D204" s="4250" t="s">
        <v>2430</v>
      </c>
      <c r="E204" s="4234"/>
      <c r="F204" s="4234">
        <f t="shared" si="10"/>
        <v>0</v>
      </c>
    </row>
    <row r="205" spans="1:6" s="4235" customFormat="1" ht="14.25" customHeight="1">
      <c r="A205" s="4389">
        <v>3.12</v>
      </c>
      <c r="B205" s="4231" t="s">
        <v>3974</v>
      </c>
      <c r="C205" s="4232">
        <v>1.2</v>
      </c>
      <c r="D205" s="4250" t="s">
        <v>2430</v>
      </c>
      <c r="E205" s="4234"/>
      <c r="F205" s="4234">
        <f t="shared" si="10"/>
        <v>0</v>
      </c>
    </row>
    <row r="206" spans="1:6" s="4235" customFormat="1" ht="14.25" customHeight="1">
      <c r="A206" s="4389">
        <v>3.13</v>
      </c>
      <c r="B206" s="4231" t="s">
        <v>3975</v>
      </c>
      <c r="C206" s="4232">
        <v>1.27</v>
      </c>
      <c r="D206" s="4250" t="s">
        <v>2430</v>
      </c>
      <c r="E206" s="4234"/>
      <c r="F206" s="4234">
        <f t="shared" si="10"/>
        <v>0</v>
      </c>
    </row>
    <row r="207" spans="1:6" s="4235" customFormat="1" ht="14.25" customHeight="1">
      <c r="A207" s="4389">
        <v>3.14</v>
      </c>
      <c r="B207" s="4231" t="s">
        <v>3976</v>
      </c>
      <c r="C207" s="4232">
        <v>0.68</v>
      </c>
      <c r="D207" s="4250" t="s">
        <v>2430</v>
      </c>
      <c r="E207" s="4234"/>
      <c r="F207" s="4234">
        <f t="shared" si="10"/>
        <v>0</v>
      </c>
    </row>
    <row r="208" spans="1:6" s="4235" customFormat="1" ht="14.25" customHeight="1">
      <c r="A208" s="4389">
        <v>3.15</v>
      </c>
      <c r="B208" s="4231" t="s">
        <v>3977</v>
      </c>
      <c r="C208" s="4232">
        <v>1.17</v>
      </c>
      <c r="D208" s="4250" t="s">
        <v>2430</v>
      </c>
      <c r="E208" s="4234"/>
      <c r="F208" s="4234">
        <f t="shared" si="10"/>
        <v>0</v>
      </c>
    </row>
    <row r="209" spans="1:6" s="4235" customFormat="1" ht="14.25" customHeight="1">
      <c r="A209" s="4389">
        <v>3.16</v>
      </c>
      <c r="B209" s="4231" t="s">
        <v>3978</v>
      </c>
      <c r="C209" s="4232">
        <v>1.1200000000000001</v>
      </c>
      <c r="D209" s="4250" t="s">
        <v>2430</v>
      </c>
      <c r="E209" s="4234"/>
      <c r="F209" s="4234">
        <f t="shared" si="10"/>
        <v>0</v>
      </c>
    </row>
    <row r="210" spans="1:6" s="4235" customFormat="1" ht="14.25" customHeight="1">
      <c r="A210" s="4389">
        <v>3.17</v>
      </c>
      <c r="B210" s="4231" t="s">
        <v>3979</v>
      </c>
      <c r="C210" s="4232">
        <v>7.56</v>
      </c>
      <c r="D210" s="4250" t="s">
        <v>2430</v>
      </c>
      <c r="E210" s="4234"/>
      <c r="F210" s="4234">
        <f t="shared" si="10"/>
        <v>0</v>
      </c>
    </row>
    <row r="211" spans="1:6" s="4235" customFormat="1" ht="14.25" customHeight="1">
      <c r="A211" s="4389">
        <v>3.18</v>
      </c>
      <c r="B211" s="4231" t="s">
        <v>3980</v>
      </c>
      <c r="C211" s="4232">
        <v>8.94</v>
      </c>
      <c r="D211" s="4250" t="s">
        <v>2430</v>
      </c>
      <c r="E211" s="4234"/>
      <c r="F211" s="4234">
        <f t="shared" si="10"/>
        <v>0</v>
      </c>
    </row>
    <row r="212" spans="1:6" s="4235" customFormat="1" ht="14.25" customHeight="1">
      <c r="A212" s="4389">
        <v>3.19</v>
      </c>
      <c r="B212" s="4231" t="s">
        <v>3981</v>
      </c>
      <c r="C212" s="4232">
        <v>1.68</v>
      </c>
      <c r="D212" s="4250" t="s">
        <v>2430</v>
      </c>
      <c r="E212" s="4234"/>
      <c r="F212" s="4234">
        <f t="shared" si="10"/>
        <v>0</v>
      </c>
    </row>
    <row r="213" spans="1:6" s="4226" customFormat="1" ht="14.25" customHeight="1">
      <c r="A213" s="4389">
        <v>3.2</v>
      </c>
      <c r="B213" s="4231" t="s">
        <v>3982</v>
      </c>
      <c r="C213" s="4232">
        <v>6.23</v>
      </c>
      <c r="D213" s="4250" t="s">
        <v>2430</v>
      </c>
      <c r="E213" s="4234"/>
      <c r="F213" s="4234">
        <f t="shared" si="10"/>
        <v>0</v>
      </c>
    </row>
    <row r="214" spans="1:6" s="4226" customFormat="1" ht="14.25" customHeight="1">
      <c r="A214" s="4389">
        <v>3.21</v>
      </c>
      <c r="B214" s="4231" t="s">
        <v>3983</v>
      </c>
      <c r="C214" s="4232">
        <v>3.94</v>
      </c>
      <c r="D214" s="4250" t="s">
        <v>2430</v>
      </c>
      <c r="E214" s="4234"/>
      <c r="F214" s="4234">
        <f t="shared" si="10"/>
        <v>0</v>
      </c>
    </row>
    <row r="215" spans="1:6" s="4226" customFormat="1" ht="14.25" customHeight="1">
      <c r="A215" s="4389"/>
      <c r="B215" s="4231"/>
      <c r="C215" s="4232"/>
      <c r="D215" s="4250"/>
      <c r="E215" s="4234"/>
      <c r="F215" s="4234"/>
    </row>
    <row r="216" spans="1:6" ht="15" customHeight="1">
      <c r="A216" s="4390">
        <v>4</v>
      </c>
      <c r="B216" s="4344" t="s">
        <v>784</v>
      </c>
      <c r="C216" s="4232"/>
      <c r="D216" s="4250"/>
      <c r="E216" s="4234"/>
      <c r="F216" s="4234" t="str">
        <f t="shared" si="10"/>
        <v xml:space="preserve"> </v>
      </c>
    </row>
    <row r="217" spans="1:6" s="4226" customFormat="1" ht="14.25" customHeight="1">
      <c r="A217" s="4393">
        <v>4.0999999999999996</v>
      </c>
      <c r="B217" s="4184" t="s">
        <v>3984</v>
      </c>
      <c r="C217" s="4447">
        <v>16.399999999999999</v>
      </c>
      <c r="D217" s="4250" t="s">
        <v>2432</v>
      </c>
      <c r="E217" s="4234"/>
      <c r="F217" s="4234">
        <f t="shared" si="10"/>
        <v>0</v>
      </c>
    </row>
    <row r="218" spans="1:6" s="4226" customFormat="1" ht="14.25" customHeight="1">
      <c r="A218" s="4393">
        <v>4.2</v>
      </c>
      <c r="B218" s="4184" t="s">
        <v>3985</v>
      </c>
      <c r="C218" s="4447">
        <v>190.26</v>
      </c>
      <c r="D218" s="4250" t="s">
        <v>2432</v>
      </c>
      <c r="E218" s="4234"/>
      <c r="F218" s="4234">
        <f t="shared" si="10"/>
        <v>0</v>
      </c>
    </row>
    <row r="219" spans="1:6" s="4226" customFormat="1" ht="14.25" customHeight="1">
      <c r="A219" s="4393">
        <v>4.3</v>
      </c>
      <c r="B219" s="4231" t="s">
        <v>3986</v>
      </c>
      <c r="C219" s="4276">
        <v>22.44</v>
      </c>
      <c r="D219" s="4233" t="s">
        <v>2432</v>
      </c>
      <c r="E219" s="4234"/>
      <c r="F219" s="4234">
        <f t="shared" si="10"/>
        <v>0</v>
      </c>
    </row>
    <row r="220" spans="1:6" ht="14.25" customHeight="1">
      <c r="A220" s="4455"/>
      <c r="B220" s="4451"/>
      <c r="C220" s="4465"/>
      <c r="D220" s="4466"/>
      <c r="E220" s="4467"/>
      <c r="F220" s="4467" t="str">
        <f t="shared" si="10"/>
        <v xml:space="preserve"> </v>
      </c>
    </row>
    <row r="221" spans="1:6" ht="15" customHeight="1">
      <c r="A221" s="4390">
        <v>5</v>
      </c>
      <c r="B221" s="4344" t="s">
        <v>787</v>
      </c>
      <c r="C221" s="4232"/>
      <c r="D221" s="4250"/>
      <c r="E221" s="4234"/>
      <c r="F221" s="4234" t="str">
        <f t="shared" si="10"/>
        <v xml:space="preserve"> </v>
      </c>
    </row>
    <row r="222" spans="1:6" ht="14.25" customHeight="1">
      <c r="A222" s="4393">
        <v>5.0999999999999996</v>
      </c>
      <c r="B222" s="4231" t="s">
        <v>2360</v>
      </c>
      <c r="C222" s="4232">
        <v>521.63</v>
      </c>
      <c r="D222" s="4250" t="s">
        <v>2432</v>
      </c>
      <c r="E222" s="4234"/>
      <c r="F222" s="4234">
        <f t="shared" si="10"/>
        <v>0</v>
      </c>
    </row>
    <row r="223" spans="1:6" ht="14.25" customHeight="1">
      <c r="A223" s="4393">
        <v>5.2</v>
      </c>
      <c r="B223" s="4231" t="s">
        <v>2361</v>
      </c>
      <c r="C223" s="4232">
        <v>73.92</v>
      </c>
      <c r="D223" s="4250" t="s">
        <v>2432</v>
      </c>
      <c r="E223" s="4234"/>
      <c r="F223" s="4234">
        <f t="shared" si="10"/>
        <v>0</v>
      </c>
    </row>
    <row r="224" spans="1:6" ht="14.25" customHeight="1">
      <c r="A224" s="4393">
        <v>5.3</v>
      </c>
      <c r="B224" s="4231" t="s">
        <v>3525</v>
      </c>
      <c r="C224" s="4232">
        <v>33.200000000000003</v>
      </c>
      <c r="D224" s="4250" t="s">
        <v>2432</v>
      </c>
      <c r="E224" s="4234"/>
      <c r="F224" s="4234">
        <f t="shared" si="10"/>
        <v>0</v>
      </c>
    </row>
    <row r="225" spans="1:6" ht="14.25" customHeight="1">
      <c r="A225" s="4393">
        <v>5.4</v>
      </c>
      <c r="B225" s="4231" t="s">
        <v>1548</v>
      </c>
      <c r="C225" s="4232">
        <v>478.68</v>
      </c>
      <c r="D225" s="4250" t="s">
        <v>1</v>
      </c>
      <c r="E225" s="4234"/>
      <c r="F225" s="4234">
        <f t="shared" si="10"/>
        <v>0</v>
      </c>
    </row>
    <row r="226" spans="1:6" ht="14.25" customHeight="1">
      <c r="A226" s="4393">
        <v>5.5</v>
      </c>
      <c r="B226" s="4231" t="s">
        <v>2362</v>
      </c>
      <c r="C226" s="4232">
        <v>33.799999999999997</v>
      </c>
      <c r="D226" s="4250" t="s">
        <v>1</v>
      </c>
      <c r="E226" s="4234"/>
      <c r="F226" s="4234">
        <f t="shared" si="10"/>
        <v>0</v>
      </c>
    </row>
    <row r="227" spans="1:6" ht="14.25" customHeight="1">
      <c r="A227" s="4393">
        <v>5.6</v>
      </c>
      <c r="B227" s="4231" t="s">
        <v>2363</v>
      </c>
      <c r="C227" s="3540">
        <v>3.11</v>
      </c>
      <c r="D227" s="4233" t="s">
        <v>2432</v>
      </c>
      <c r="E227" s="4234"/>
      <c r="F227" s="4234">
        <f t="shared" si="10"/>
        <v>0</v>
      </c>
    </row>
    <row r="228" spans="1:6" ht="14.25" customHeight="1">
      <c r="A228" s="4393">
        <v>5.7</v>
      </c>
      <c r="B228" s="4231" t="s">
        <v>2364</v>
      </c>
      <c r="C228" s="4232">
        <v>15.18</v>
      </c>
      <c r="D228" s="4250" t="s">
        <v>2432</v>
      </c>
      <c r="E228" s="4234"/>
      <c r="F228" s="4234">
        <f t="shared" si="10"/>
        <v>0</v>
      </c>
    </row>
    <row r="229" spans="1:6" ht="14.25" customHeight="1">
      <c r="A229" s="4393">
        <v>5.8</v>
      </c>
      <c r="B229" s="4231" t="s">
        <v>2365</v>
      </c>
      <c r="C229" s="4232">
        <v>4.95</v>
      </c>
      <c r="D229" s="4250" t="s">
        <v>2432</v>
      </c>
      <c r="E229" s="4234"/>
      <c r="F229" s="4234">
        <f t="shared" si="10"/>
        <v>0</v>
      </c>
    </row>
    <row r="230" spans="1:6" s="4226" customFormat="1" ht="14.25" customHeight="1">
      <c r="A230" s="4393">
        <v>5.9</v>
      </c>
      <c r="B230" s="4231" t="s">
        <v>2366</v>
      </c>
      <c r="C230" s="4232">
        <v>20.13</v>
      </c>
      <c r="D230" s="4250" t="s">
        <v>2432</v>
      </c>
      <c r="E230" s="4234"/>
      <c r="F230" s="4234">
        <f t="shared" si="10"/>
        <v>0</v>
      </c>
    </row>
    <row r="231" spans="1:6" ht="14.25" customHeight="1">
      <c r="A231" s="4389">
        <v>5.0999999999999996</v>
      </c>
      <c r="B231" s="4231" t="s">
        <v>2367</v>
      </c>
      <c r="C231" s="4232">
        <v>98.88</v>
      </c>
      <c r="D231" s="4250" t="s">
        <v>2432</v>
      </c>
      <c r="E231" s="4234"/>
      <c r="F231" s="4234">
        <f t="shared" si="10"/>
        <v>0</v>
      </c>
    </row>
    <row r="232" spans="1:6" ht="14.25" customHeight="1">
      <c r="A232" s="4389">
        <v>5.1100000000000003</v>
      </c>
      <c r="B232" s="4231" t="s">
        <v>2368</v>
      </c>
      <c r="C232" s="4232">
        <v>77.150000000000006</v>
      </c>
      <c r="D232" s="4250" t="s">
        <v>1</v>
      </c>
      <c r="E232" s="4234"/>
      <c r="F232" s="4234">
        <f t="shared" si="10"/>
        <v>0</v>
      </c>
    </row>
    <row r="233" spans="1:6" ht="14.25" customHeight="1">
      <c r="A233" s="4389">
        <v>5.12</v>
      </c>
      <c r="B233" s="4231" t="s">
        <v>2369</v>
      </c>
      <c r="C233" s="4232">
        <v>598.66</v>
      </c>
      <c r="D233" s="4250" t="s">
        <v>2432</v>
      </c>
      <c r="E233" s="4234"/>
      <c r="F233" s="4234">
        <f t="shared" si="10"/>
        <v>0</v>
      </c>
    </row>
    <row r="234" spans="1:6" ht="14.25" customHeight="1">
      <c r="A234" s="4389">
        <v>5.13</v>
      </c>
      <c r="B234" s="4231" t="s">
        <v>2352</v>
      </c>
      <c r="C234" s="4232">
        <v>598.66</v>
      </c>
      <c r="D234" s="4250" t="s">
        <v>2432</v>
      </c>
      <c r="E234" s="4234"/>
      <c r="F234" s="4234">
        <f t="shared" si="10"/>
        <v>0</v>
      </c>
    </row>
    <row r="235" spans="1:6" ht="14.25" customHeight="1">
      <c r="A235" s="4389">
        <v>5.14</v>
      </c>
      <c r="B235" s="4231" t="s">
        <v>2346</v>
      </c>
      <c r="C235" s="4232">
        <v>27.84</v>
      </c>
      <c r="D235" s="4250" t="s">
        <v>2432</v>
      </c>
      <c r="E235" s="4234"/>
      <c r="F235" s="4234">
        <f t="shared" si="10"/>
        <v>0</v>
      </c>
    </row>
    <row r="236" spans="1:6" ht="14.25" customHeight="1">
      <c r="A236" s="4389"/>
      <c r="B236" s="4231"/>
      <c r="C236" s="4232"/>
      <c r="D236" s="4250"/>
      <c r="E236" s="4234"/>
      <c r="F236" s="4234" t="str">
        <f t="shared" si="10"/>
        <v xml:space="preserve"> </v>
      </c>
    </row>
    <row r="237" spans="1:6" ht="15" customHeight="1">
      <c r="A237" s="4390">
        <v>6</v>
      </c>
      <c r="B237" s="4344" t="s">
        <v>2741</v>
      </c>
      <c r="C237" s="4232"/>
      <c r="D237" s="4250"/>
      <c r="E237" s="4234"/>
      <c r="F237" s="4234" t="str">
        <f t="shared" si="10"/>
        <v xml:space="preserve"> </v>
      </c>
    </row>
    <row r="238" spans="1:6" s="4226" customFormat="1" ht="14.25" customHeight="1">
      <c r="A238" s="4393">
        <v>6.1</v>
      </c>
      <c r="B238" s="4231" t="s">
        <v>2935</v>
      </c>
      <c r="C238" s="4232">
        <v>5</v>
      </c>
      <c r="D238" s="4233" t="s">
        <v>2433</v>
      </c>
      <c r="E238" s="4234"/>
      <c r="F238" s="4234">
        <f t="shared" si="10"/>
        <v>0</v>
      </c>
    </row>
    <row r="239" spans="1:6" s="4226" customFormat="1" ht="14.25" customHeight="1">
      <c r="A239" s="4393">
        <v>6.2</v>
      </c>
      <c r="B239" s="4231" t="s">
        <v>3603</v>
      </c>
      <c r="C239" s="4232">
        <v>1</v>
      </c>
      <c r="D239" s="4233" t="s">
        <v>2433</v>
      </c>
      <c r="E239" s="4234"/>
      <c r="F239" s="4234">
        <f t="shared" si="10"/>
        <v>0</v>
      </c>
    </row>
    <row r="240" spans="1:6" s="4226" customFormat="1" ht="14.25" customHeight="1">
      <c r="A240" s="4393">
        <v>6.3</v>
      </c>
      <c r="B240" s="4212" t="s">
        <v>3604</v>
      </c>
      <c r="C240" s="4234">
        <v>185.26</v>
      </c>
      <c r="D240" s="4233" t="s">
        <v>2601</v>
      </c>
      <c r="E240" s="4234"/>
      <c r="F240" s="4234">
        <f t="shared" si="10"/>
        <v>0</v>
      </c>
    </row>
    <row r="241" spans="1:6" ht="14.25" customHeight="1">
      <c r="A241" s="4389"/>
      <c r="B241" s="4231"/>
      <c r="C241" s="4232"/>
      <c r="D241" s="4250"/>
      <c r="E241" s="4234"/>
      <c r="F241" s="4234" t="str">
        <f t="shared" si="10"/>
        <v xml:space="preserve"> </v>
      </c>
    </row>
    <row r="242" spans="1:6" ht="15" customHeight="1">
      <c r="A242" s="4390">
        <v>7</v>
      </c>
      <c r="B242" s="4344" t="s">
        <v>3708</v>
      </c>
      <c r="C242" s="4232"/>
      <c r="D242" s="4250"/>
      <c r="E242" s="4234"/>
      <c r="F242" s="4234" t="str">
        <f t="shared" si="10"/>
        <v xml:space="preserve"> </v>
      </c>
    </row>
    <row r="243" spans="1:6" s="4226" customFormat="1" ht="14.25" customHeight="1">
      <c r="A243" s="4393">
        <v>7.1</v>
      </c>
      <c r="B243" s="4231" t="s">
        <v>2370</v>
      </c>
      <c r="C243" s="4232">
        <v>3</v>
      </c>
      <c r="D243" s="4233" t="s">
        <v>2433</v>
      </c>
      <c r="E243" s="4232"/>
      <c r="F243" s="4234">
        <f t="shared" si="10"/>
        <v>0</v>
      </c>
    </row>
    <row r="244" spans="1:6" ht="71.25" customHeight="1">
      <c r="A244" s="4393">
        <v>7.2</v>
      </c>
      <c r="B244" s="4206" t="s">
        <v>3987</v>
      </c>
      <c r="C244" s="4232">
        <v>2</v>
      </c>
      <c r="D244" s="4233" t="s">
        <v>2433</v>
      </c>
      <c r="E244" s="4346"/>
      <c r="F244" s="4234">
        <f t="shared" si="10"/>
        <v>0</v>
      </c>
    </row>
    <row r="245" spans="1:6" ht="14.25" customHeight="1">
      <c r="A245" s="4393">
        <v>7.3</v>
      </c>
      <c r="B245" s="4231" t="s">
        <v>2371</v>
      </c>
      <c r="C245" s="4232">
        <v>1</v>
      </c>
      <c r="D245" s="4233" t="s">
        <v>2433</v>
      </c>
      <c r="E245" s="4234"/>
      <c r="F245" s="4234">
        <f t="shared" si="10"/>
        <v>0</v>
      </c>
    </row>
    <row r="246" spans="1:6" s="4226" customFormat="1" ht="57" customHeight="1">
      <c r="A246" s="4393">
        <v>7.4</v>
      </c>
      <c r="B246" s="4206" t="s">
        <v>3605</v>
      </c>
      <c r="C246" s="4232">
        <v>2</v>
      </c>
      <c r="D246" s="4233" t="s">
        <v>2433</v>
      </c>
      <c r="E246" s="4234"/>
      <c r="F246" s="4234">
        <f t="shared" si="10"/>
        <v>0</v>
      </c>
    </row>
    <row r="247" spans="1:6" s="3532" customFormat="1" ht="15.75" customHeight="1">
      <c r="A247" s="4393">
        <v>7.5</v>
      </c>
      <c r="B247" s="4231" t="s">
        <v>3606</v>
      </c>
      <c r="C247" s="4232">
        <v>1</v>
      </c>
      <c r="D247" s="4233" t="s">
        <v>2433</v>
      </c>
      <c r="E247" s="4234"/>
      <c r="F247" s="4234">
        <f t="shared" si="10"/>
        <v>0</v>
      </c>
    </row>
    <row r="248" spans="1:6" s="3532" customFormat="1" ht="28.5" customHeight="1">
      <c r="A248" s="4393">
        <v>7.6</v>
      </c>
      <c r="B248" s="4231" t="s">
        <v>3607</v>
      </c>
      <c r="C248" s="4232">
        <v>1</v>
      </c>
      <c r="D248" s="4250" t="s">
        <v>42</v>
      </c>
      <c r="E248" s="4234"/>
      <c r="F248" s="4234">
        <f t="shared" si="10"/>
        <v>0</v>
      </c>
    </row>
    <row r="249" spans="1:6" s="4226" customFormat="1" ht="14.25" customHeight="1">
      <c r="A249" s="4393">
        <v>7.7</v>
      </c>
      <c r="B249" s="4212" t="s">
        <v>3988</v>
      </c>
      <c r="C249" s="4232">
        <v>1</v>
      </c>
      <c r="D249" s="4233" t="s">
        <v>2433</v>
      </c>
      <c r="E249" s="4234"/>
      <c r="F249" s="4234">
        <f t="shared" si="10"/>
        <v>0</v>
      </c>
    </row>
    <row r="250" spans="1:6" ht="14.25" customHeight="1">
      <c r="A250" s="4389"/>
      <c r="B250" s="4231"/>
      <c r="C250" s="4232"/>
      <c r="D250" s="4250"/>
      <c r="E250" s="4234"/>
      <c r="F250" s="4234" t="str">
        <f t="shared" si="10"/>
        <v xml:space="preserve"> </v>
      </c>
    </row>
    <row r="251" spans="1:6" ht="15" customHeight="1">
      <c r="A251" s="4390">
        <v>8</v>
      </c>
      <c r="B251" s="4344" t="s">
        <v>808</v>
      </c>
      <c r="C251" s="4232"/>
      <c r="D251" s="4250"/>
      <c r="E251" s="4234"/>
      <c r="F251" s="4234" t="str">
        <f t="shared" ref="F251" si="11">IF(C251&gt;0,(ROUND((E251*C251),2))," ")</f>
        <v xml:space="preserve"> </v>
      </c>
    </row>
    <row r="252" spans="1:6" ht="15" customHeight="1">
      <c r="A252" s="4390"/>
      <c r="B252" s="4207" t="s">
        <v>2028</v>
      </c>
      <c r="C252" s="4208"/>
      <c r="D252" s="4194"/>
      <c r="E252" s="4448"/>
      <c r="F252" s="4234"/>
    </row>
    <row r="253" spans="1:6" ht="15" customHeight="1">
      <c r="A253" s="4390"/>
      <c r="B253" s="4212" t="s">
        <v>3989</v>
      </c>
      <c r="C253" s="4191">
        <v>1</v>
      </c>
      <c r="D253" s="4194" t="s">
        <v>2433</v>
      </c>
      <c r="E253" s="4210"/>
      <c r="F253" s="4234">
        <f t="shared" ref="F253:F292" si="12">IF(C253&gt;0,(ROUND((E253*C253),2))," ")</f>
        <v>0</v>
      </c>
    </row>
    <row r="254" spans="1:6" ht="15" customHeight="1">
      <c r="A254" s="4390"/>
      <c r="B254" s="4212" t="s">
        <v>3990</v>
      </c>
      <c r="C254" s="4191">
        <v>36</v>
      </c>
      <c r="D254" s="4194" t="s">
        <v>2433</v>
      </c>
      <c r="E254" s="4210"/>
      <c r="F254" s="4234">
        <f t="shared" si="12"/>
        <v>0</v>
      </c>
    </row>
    <row r="255" spans="1:6" ht="15" customHeight="1">
      <c r="A255" s="4390"/>
      <c r="B255" s="4212" t="s">
        <v>3991</v>
      </c>
      <c r="C255" s="4191">
        <v>6</v>
      </c>
      <c r="D255" s="4194" t="s">
        <v>2433</v>
      </c>
      <c r="E255" s="4210"/>
      <c r="F255" s="4234">
        <f t="shared" si="12"/>
        <v>0</v>
      </c>
    </row>
    <row r="256" spans="1:6" ht="15" customHeight="1">
      <c r="A256" s="4390"/>
      <c r="B256" s="4212" t="s">
        <v>3992</v>
      </c>
      <c r="C256" s="4191">
        <v>1</v>
      </c>
      <c r="D256" s="4194" t="s">
        <v>2433</v>
      </c>
      <c r="E256" s="4210"/>
      <c r="F256" s="4234">
        <f t="shared" si="12"/>
        <v>0</v>
      </c>
    </row>
    <row r="257" spans="1:6" ht="15" customHeight="1">
      <c r="A257" s="4390"/>
      <c r="B257" s="4212" t="s">
        <v>3993</v>
      </c>
      <c r="C257" s="4191">
        <v>6</v>
      </c>
      <c r="D257" s="4194" t="s">
        <v>2433</v>
      </c>
      <c r="E257" s="4210"/>
      <c r="F257" s="4234">
        <f t="shared" si="12"/>
        <v>0</v>
      </c>
    </row>
    <row r="258" spans="1:6" ht="15" customHeight="1">
      <c r="A258" s="4390"/>
      <c r="B258" s="4212" t="s">
        <v>3994</v>
      </c>
      <c r="C258" s="4191">
        <v>3</v>
      </c>
      <c r="D258" s="4194" t="s">
        <v>2433</v>
      </c>
      <c r="E258" s="4210"/>
      <c r="F258" s="4234">
        <f t="shared" si="12"/>
        <v>0</v>
      </c>
    </row>
    <row r="259" spans="1:6" ht="15" customHeight="1">
      <c r="A259" s="4390"/>
      <c r="B259" s="4212" t="s">
        <v>3995</v>
      </c>
      <c r="C259" s="4191">
        <v>8</v>
      </c>
      <c r="D259" s="4194" t="s">
        <v>2433</v>
      </c>
      <c r="E259" s="4210"/>
      <c r="F259" s="4234">
        <f t="shared" si="12"/>
        <v>0</v>
      </c>
    </row>
    <row r="260" spans="1:6" ht="15" customHeight="1">
      <c r="A260" s="4390"/>
      <c r="B260" s="4212" t="s">
        <v>3996</v>
      </c>
      <c r="C260" s="4191">
        <v>7</v>
      </c>
      <c r="D260" s="4194" t="s">
        <v>2433</v>
      </c>
      <c r="E260" s="4210"/>
      <c r="F260" s="4234">
        <f t="shared" si="12"/>
        <v>0</v>
      </c>
    </row>
    <row r="261" spans="1:6" ht="15" customHeight="1">
      <c r="A261" s="4390"/>
      <c r="B261" s="4212" t="s">
        <v>3997</v>
      </c>
      <c r="C261" s="4191">
        <v>5</v>
      </c>
      <c r="D261" s="4194" t="s">
        <v>2433</v>
      </c>
      <c r="E261" s="4210"/>
      <c r="F261" s="4234">
        <f t="shared" si="12"/>
        <v>0</v>
      </c>
    </row>
    <row r="262" spans="1:6" ht="15" customHeight="1">
      <c r="A262" s="4390"/>
      <c r="B262" s="4212" t="s">
        <v>3998</v>
      </c>
      <c r="C262" s="4191">
        <v>1</v>
      </c>
      <c r="D262" s="4218" t="s">
        <v>42</v>
      </c>
      <c r="E262" s="4210"/>
      <c r="F262" s="4234">
        <f t="shared" si="12"/>
        <v>0</v>
      </c>
    </row>
    <row r="263" spans="1:6" ht="15" customHeight="1">
      <c r="A263" s="4390"/>
      <c r="B263" s="4212" t="s">
        <v>3999</v>
      </c>
      <c r="C263" s="4208">
        <v>16</v>
      </c>
      <c r="D263" s="4194" t="s">
        <v>2433</v>
      </c>
      <c r="E263" s="4360"/>
      <c r="F263" s="4234">
        <f t="shared" si="12"/>
        <v>0</v>
      </c>
    </row>
    <row r="264" spans="1:6" ht="15" customHeight="1">
      <c r="A264" s="4464"/>
      <c r="B264" s="4475" t="s">
        <v>4000</v>
      </c>
      <c r="C264" s="4476">
        <v>1</v>
      </c>
      <c r="D264" s="4477" t="s">
        <v>2433</v>
      </c>
      <c r="E264" s="4478"/>
      <c r="F264" s="4467">
        <f t="shared" si="12"/>
        <v>0</v>
      </c>
    </row>
    <row r="265" spans="1:6" ht="15" customHeight="1">
      <c r="A265" s="4390"/>
      <c r="B265" s="4212" t="s">
        <v>4001</v>
      </c>
      <c r="C265" s="4191">
        <v>8</v>
      </c>
      <c r="D265" s="4194" t="s">
        <v>2433</v>
      </c>
      <c r="E265" s="4210"/>
      <c r="F265" s="4234">
        <f t="shared" si="12"/>
        <v>0</v>
      </c>
    </row>
    <row r="266" spans="1:6" ht="15" customHeight="1">
      <c r="A266" s="4390"/>
      <c r="B266" s="4212" t="s">
        <v>4002</v>
      </c>
      <c r="C266" s="4191">
        <v>2</v>
      </c>
      <c r="D266" s="4194" t="s">
        <v>2433</v>
      </c>
      <c r="E266" s="4210"/>
      <c r="F266" s="4234">
        <f t="shared" si="12"/>
        <v>0</v>
      </c>
    </row>
    <row r="267" spans="1:6" ht="15" customHeight="1">
      <c r="A267" s="4390"/>
      <c r="B267" s="4212" t="s">
        <v>4003</v>
      </c>
      <c r="C267" s="4191">
        <v>5</v>
      </c>
      <c r="D267" s="4194" t="s">
        <v>3956</v>
      </c>
      <c r="E267" s="4210"/>
      <c r="F267" s="4234">
        <f t="shared" si="12"/>
        <v>0</v>
      </c>
    </row>
    <row r="268" spans="1:6" ht="15" customHeight="1">
      <c r="A268" s="4390"/>
      <c r="B268" s="4212" t="s">
        <v>4004</v>
      </c>
      <c r="C268" s="4191">
        <v>4</v>
      </c>
      <c r="D268" s="4194" t="s">
        <v>2433</v>
      </c>
      <c r="E268" s="4210"/>
      <c r="F268" s="4234">
        <f t="shared" si="12"/>
        <v>0</v>
      </c>
    </row>
    <row r="269" spans="1:6" ht="30" customHeight="1">
      <c r="A269" s="4393"/>
      <c r="B269" s="4212" t="s">
        <v>4005</v>
      </c>
      <c r="C269" s="4191">
        <v>1</v>
      </c>
      <c r="D269" s="4194" t="s">
        <v>2433</v>
      </c>
      <c r="E269" s="4210"/>
      <c r="F269" s="4234">
        <f t="shared" si="12"/>
        <v>0</v>
      </c>
    </row>
    <row r="270" spans="1:6" ht="30" customHeight="1">
      <c r="A270" s="4393"/>
      <c r="B270" s="3563" t="s">
        <v>4006</v>
      </c>
      <c r="C270" s="4191">
        <v>1</v>
      </c>
      <c r="D270" s="4194" t="s">
        <v>2433</v>
      </c>
      <c r="E270" s="4346"/>
      <c r="F270" s="4234">
        <f t="shared" si="12"/>
        <v>0</v>
      </c>
    </row>
    <row r="271" spans="1:6" ht="15" customHeight="1">
      <c r="A271" s="4390">
        <v>9</v>
      </c>
      <c r="B271" s="4344" t="s">
        <v>824</v>
      </c>
      <c r="C271" s="4232"/>
      <c r="D271" s="4250"/>
      <c r="E271" s="4234"/>
      <c r="F271" s="4234" t="str">
        <f t="shared" si="12"/>
        <v xml:space="preserve"> </v>
      </c>
    </row>
    <row r="272" spans="1:6" ht="14.25" customHeight="1">
      <c r="A272" s="4393">
        <v>9.1</v>
      </c>
      <c r="B272" s="4231" t="s">
        <v>2377</v>
      </c>
      <c r="C272" s="4232">
        <v>1.6</v>
      </c>
      <c r="D272" s="4250" t="s">
        <v>1</v>
      </c>
      <c r="E272" s="4234"/>
      <c r="F272" s="4234">
        <f t="shared" si="12"/>
        <v>0</v>
      </c>
    </row>
    <row r="273" spans="1:6" ht="14.25" customHeight="1">
      <c r="A273" s="4393">
        <v>9.1999999999999993</v>
      </c>
      <c r="B273" s="4231" t="s">
        <v>2378</v>
      </c>
      <c r="C273" s="4232">
        <v>3</v>
      </c>
      <c r="D273" s="4250" t="s">
        <v>1</v>
      </c>
      <c r="E273" s="4234"/>
      <c r="F273" s="4234">
        <f t="shared" si="12"/>
        <v>0</v>
      </c>
    </row>
    <row r="274" spans="1:6" ht="14.25" customHeight="1">
      <c r="A274" s="4393">
        <v>9.3000000000000007</v>
      </c>
      <c r="B274" s="4231" t="s">
        <v>2379</v>
      </c>
      <c r="C274" s="4232">
        <v>1.8</v>
      </c>
      <c r="D274" s="4250" t="s">
        <v>2432</v>
      </c>
      <c r="E274" s="4234"/>
      <c r="F274" s="4234">
        <f t="shared" si="12"/>
        <v>0</v>
      </c>
    </row>
    <row r="275" spans="1:6" ht="14.25" customHeight="1">
      <c r="A275" s="4389"/>
      <c r="B275" s="4231"/>
      <c r="C275" s="4232"/>
      <c r="D275" s="4250"/>
      <c r="E275" s="4234"/>
      <c r="F275" s="4234" t="str">
        <f t="shared" si="12"/>
        <v xml:space="preserve"> </v>
      </c>
    </row>
    <row r="276" spans="1:6" ht="15" customHeight="1">
      <c r="A276" s="4390">
        <v>10</v>
      </c>
      <c r="B276" s="4344" t="s">
        <v>2065</v>
      </c>
      <c r="C276" s="4232"/>
      <c r="D276" s="4250"/>
      <c r="E276" s="4234"/>
      <c r="F276" s="4234" t="str">
        <f t="shared" si="12"/>
        <v xml:space="preserve"> </v>
      </c>
    </row>
    <row r="277" spans="1:6" ht="14.25" customHeight="1">
      <c r="A277" s="4393">
        <v>10.1</v>
      </c>
      <c r="B277" s="4212" t="s">
        <v>3615</v>
      </c>
      <c r="C277" s="4191">
        <v>1</v>
      </c>
      <c r="D277" s="4194" t="s">
        <v>2433</v>
      </c>
      <c r="E277" s="4210"/>
      <c r="F277" s="4234">
        <f t="shared" si="12"/>
        <v>0</v>
      </c>
    </row>
    <row r="278" spans="1:6" ht="14.25" customHeight="1">
      <c r="A278" s="4393">
        <v>10.199999999999999</v>
      </c>
      <c r="B278" s="4212" t="s">
        <v>3616</v>
      </c>
      <c r="C278" s="4191">
        <v>1</v>
      </c>
      <c r="D278" s="4194" t="s">
        <v>2433</v>
      </c>
      <c r="E278" s="4210"/>
      <c r="F278" s="4234">
        <f t="shared" si="12"/>
        <v>0</v>
      </c>
    </row>
    <row r="279" spans="1:6" ht="14.25" customHeight="1">
      <c r="A279" s="4393">
        <v>10.3</v>
      </c>
      <c r="B279" s="4212" t="s">
        <v>3617</v>
      </c>
      <c r="C279" s="4191">
        <v>1</v>
      </c>
      <c r="D279" s="4194" t="s">
        <v>2433</v>
      </c>
      <c r="E279" s="4210"/>
      <c r="F279" s="4234">
        <f t="shared" si="12"/>
        <v>0</v>
      </c>
    </row>
    <row r="280" spans="1:6" ht="14.25" customHeight="1">
      <c r="A280" s="4393">
        <v>10.4</v>
      </c>
      <c r="B280" s="4212" t="s">
        <v>2380</v>
      </c>
      <c r="C280" s="4191">
        <v>2</v>
      </c>
      <c r="D280" s="4194" t="s">
        <v>2433</v>
      </c>
      <c r="E280" s="4210"/>
      <c r="F280" s="4234">
        <f t="shared" si="12"/>
        <v>0</v>
      </c>
    </row>
    <row r="281" spans="1:6" ht="14.25" customHeight="1">
      <c r="A281" s="4393">
        <v>10.5</v>
      </c>
      <c r="B281" s="4212" t="s">
        <v>3618</v>
      </c>
      <c r="C281" s="4191">
        <v>2</v>
      </c>
      <c r="D281" s="4194" t="s">
        <v>2433</v>
      </c>
      <c r="E281" s="4210"/>
      <c r="F281" s="4234">
        <f t="shared" si="12"/>
        <v>0</v>
      </c>
    </row>
    <row r="282" spans="1:6" ht="14.25" customHeight="1">
      <c r="A282" s="4393">
        <v>10.6</v>
      </c>
      <c r="B282" s="4313" t="s">
        <v>2381</v>
      </c>
      <c r="C282" s="4314">
        <v>12</v>
      </c>
      <c r="D282" s="4315" t="s">
        <v>2433</v>
      </c>
      <c r="E282" s="4316"/>
      <c r="F282" s="4234">
        <f t="shared" si="12"/>
        <v>0</v>
      </c>
    </row>
    <row r="283" spans="1:6" ht="14.25" customHeight="1">
      <c r="A283" s="4393">
        <v>10.7</v>
      </c>
      <c r="B283" s="4212" t="s">
        <v>2382</v>
      </c>
      <c r="C283" s="4191">
        <v>2</v>
      </c>
      <c r="D283" s="4194" t="s">
        <v>2433</v>
      </c>
      <c r="E283" s="4210"/>
      <c r="F283" s="4234">
        <f t="shared" si="12"/>
        <v>0</v>
      </c>
    </row>
    <row r="284" spans="1:6" ht="14.25" customHeight="1">
      <c r="A284" s="4393">
        <v>10.8</v>
      </c>
      <c r="B284" s="4212" t="s">
        <v>2383</v>
      </c>
      <c r="C284" s="4191">
        <v>1</v>
      </c>
      <c r="D284" s="4194" t="s">
        <v>2433</v>
      </c>
      <c r="E284" s="4210"/>
      <c r="F284" s="4234">
        <f t="shared" si="12"/>
        <v>0</v>
      </c>
    </row>
    <row r="285" spans="1:6" ht="13.5" customHeight="1">
      <c r="A285" s="4393">
        <v>10.9</v>
      </c>
      <c r="B285" s="4212" t="s">
        <v>2384</v>
      </c>
      <c r="C285" s="4191">
        <v>1</v>
      </c>
      <c r="D285" s="4194" t="s">
        <v>2433</v>
      </c>
      <c r="E285" s="4210"/>
      <c r="F285" s="4234">
        <f t="shared" si="12"/>
        <v>0</v>
      </c>
    </row>
    <row r="286" spans="1:6" ht="75.75" customHeight="1">
      <c r="A286" s="4389">
        <v>10.1</v>
      </c>
      <c r="B286" s="4206" t="s">
        <v>3943</v>
      </c>
      <c r="C286" s="4191">
        <v>1</v>
      </c>
      <c r="D286" s="4194" t="s">
        <v>2433</v>
      </c>
      <c r="E286" s="4210"/>
      <c r="F286" s="4234">
        <f t="shared" si="12"/>
        <v>0</v>
      </c>
    </row>
    <row r="287" spans="1:6" ht="14.25" customHeight="1">
      <c r="A287" s="4389"/>
      <c r="B287" s="4231"/>
      <c r="C287" s="4232"/>
      <c r="D287" s="4250"/>
      <c r="E287" s="4234"/>
      <c r="F287" s="4234" t="str">
        <f t="shared" si="12"/>
        <v xml:space="preserve"> </v>
      </c>
    </row>
    <row r="288" spans="1:6" ht="15" customHeight="1">
      <c r="A288" s="4390">
        <v>11</v>
      </c>
      <c r="B288" s="4344" t="s">
        <v>833</v>
      </c>
      <c r="C288" s="4232"/>
      <c r="D288" s="4250"/>
      <c r="E288" s="4234"/>
      <c r="F288" s="4234" t="str">
        <f t="shared" si="12"/>
        <v xml:space="preserve"> </v>
      </c>
    </row>
    <row r="289" spans="1:6" ht="14.25" customHeight="1">
      <c r="A289" s="4393">
        <v>11.1</v>
      </c>
      <c r="B289" s="4212" t="s">
        <v>3619</v>
      </c>
      <c r="C289" s="4191">
        <v>3</v>
      </c>
      <c r="D289" s="4194" t="s">
        <v>2433</v>
      </c>
      <c r="E289" s="4210"/>
      <c r="F289" s="4234">
        <f t="shared" si="12"/>
        <v>0</v>
      </c>
    </row>
    <row r="290" spans="1:6" ht="14.25" customHeight="1">
      <c r="A290" s="4393">
        <v>11.2</v>
      </c>
      <c r="B290" s="4212" t="s">
        <v>3620</v>
      </c>
      <c r="C290" s="4191">
        <v>1</v>
      </c>
      <c r="D290" s="4194" t="s">
        <v>2433</v>
      </c>
      <c r="E290" s="4317"/>
      <c r="F290" s="4234">
        <f t="shared" si="12"/>
        <v>0</v>
      </c>
    </row>
    <row r="291" spans="1:6" ht="14.25" customHeight="1">
      <c r="A291" s="4393">
        <v>11.3</v>
      </c>
      <c r="B291" s="4212" t="s">
        <v>3621</v>
      </c>
      <c r="C291" s="4191">
        <v>1</v>
      </c>
      <c r="D291" s="4194" t="s">
        <v>2433</v>
      </c>
      <c r="E291" s="4317"/>
      <c r="F291" s="4234">
        <f t="shared" si="12"/>
        <v>0</v>
      </c>
    </row>
    <row r="292" spans="1:6" ht="14.25" customHeight="1">
      <c r="A292" s="4393">
        <v>11.4</v>
      </c>
      <c r="B292" s="4212" t="s">
        <v>3622</v>
      </c>
      <c r="C292" s="4191">
        <v>2</v>
      </c>
      <c r="D292" s="4194" t="s">
        <v>2433</v>
      </c>
      <c r="E292" s="4317"/>
      <c r="F292" s="4234">
        <f t="shared" si="12"/>
        <v>0</v>
      </c>
    </row>
    <row r="293" spans="1:6" ht="14.25" customHeight="1">
      <c r="A293" s="4389"/>
      <c r="B293" s="4212"/>
      <c r="C293" s="4191"/>
      <c r="D293" s="4194"/>
      <c r="E293" s="4317"/>
      <c r="F293" s="4234"/>
    </row>
    <row r="294" spans="1:6" ht="15" customHeight="1">
      <c r="A294" s="4390">
        <v>12</v>
      </c>
      <c r="B294" s="3435" t="s">
        <v>2073</v>
      </c>
      <c r="C294" s="4232"/>
      <c r="D294" s="4250"/>
      <c r="E294" s="4234"/>
      <c r="F294" s="4234" t="str">
        <f t="shared" ref="F294:F314" si="13">IF(C294&gt;0,(ROUND((E294*C294),2))," ")</f>
        <v xml:space="preserve"> </v>
      </c>
    </row>
    <row r="295" spans="1:6" ht="14.25" customHeight="1">
      <c r="A295" s="4393">
        <v>12.1</v>
      </c>
      <c r="B295" s="3563" t="s">
        <v>2385</v>
      </c>
      <c r="C295" s="4318">
        <v>2</v>
      </c>
      <c r="D295" s="4319" t="s">
        <v>2433</v>
      </c>
      <c r="E295" s="4317"/>
      <c r="F295" s="4234">
        <f t="shared" si="13"/>
        <v>0</v>
      </c>
    </row>
    <row r="296" spans="1:6" ht="14.25" customHeight="1">
      <c r="A296" s="4393">
        <v>12.2</v>
      </c>
      <c r="B296" s="3563" t="s">
        <v>2386</v>
      </c>
      <c r="C296" s="4318">
        <v>4</v>
      </c>
      <c r="D296" s="4319" t="s">
        <v>2433</v>
      </c>
      <c r="E296" s="4317"/>
      <c r="F296" s="4234">
        <f t="shared" si="13"/>
        <v>0</v>
      </c>
    </row>
    <row r="297" spans="1:6" ht="14.25" customHeight="1">
      <c r="A297" s="4393">
        <v>12.3</v>
      </c>
      <c r="B297" s="3563" t="s">
        <v>2387</v>
      </c>
      <c r="C297" s="4318">
        <v>4</v>
      </c>
      <c r="D297" s="4319" t="s">
        <v>2433</v>
      </c>
      <c r="E297" s="4317"/>
      <c r="F297" s="4234">
        <f t="shared" si="13"/>
        <v>0</v>
      </c>
    </row>
    <row r="298" spans="1:6" ht="14.25" customHeight="1">
      <c r="A298" s="4393">
        <v>12.4</v>
      </c>
      <c r="B298" s="3563" t="s">
        <v>3623</v>
      </c>
      <c r="C298" s="4318">
        <v>2</v>
      </c>
      <c r="D298" s="4319" t="s">
        <v>2433</v>
      </c>
      <c r="E298" s="4317"/>
      <c r="F298" s="4234">
        <f t="shared" si="13"/>
        <v>0</v>
      </c>
    </row>
    <row r="299" spans="1:6" ht="14.25" customHeight="1">
      <c r="A299" s="4393">
        <v>12.5</v>
      </c>
      <c r="B299" s="3563" t="s">
        <v>2388</v>
      </c>
      <c r="C299" s="4318">
        <v>2</v>
      </c>
      <c r="D299" s="4319" t="s">
        <v>2433</v>
      </c>
      <c r="E299" s="4317"/>
      <c r="F299" s="4234">
        <f t="shared" si="13"/>
        <v>0</v>
      </c>
    </row>
    <row r="300" spans="1:6" ht="14.25" customHeight="1">
      <c r="A300" s="4393">
        <v>12.6</v>
      </c>
      <c r="B300" s="3563" t="s">
        <v>2389</v>
      </c>
      <c r="C300" s="4318">
        <v>2</v>
      </c>
      <c r="D300" s="4319" t="s">
        <v>2433</v>
      </c>
      <c r="E300" s="4317"/>
      <c r="F300" s="4234">
        <f t="shared" si="13"/>
        <v>0</v>
      </c>
    </row>
    <row r="301" spans="1:6" ht="14.25" customHeight="1">
      <c r="A301" s="4393">
        <v>12.7</v>
      </c>
      <c r="B301" s="3563" t="s">
        <v>2390</v>
      </c>
      <c r="C301" s="4318">
        <v>1</v>
      </c>
      <c r="D301" s="4319" t="s">
        <v>2433</v>
      </c>
      <c r="E301" s="4317"/>
      <c r="F301" s="4234">
        <f t="shared" si="13"/>
        <v>0</v>
      </c>
    </row>
    <row r="302" spans="1:6" ht="14.25" customHeight="1">
      <c r="A302" s="4393">
        <v>12.8</v>
      </c>
      <c r="B302" s="3563" t="s">
        <v>3624</v>
      </c>
      <c r="C302" s="4318">
        <v>2</v>
      </c>
      <c r="D302" s="4319" t="s">
        <v>2433</v>
      </c>
      <c r="E302" s="4317"/>
      <c r="F302" s="4234">
        <f t="shared" si="13"/>
        <v>0</v>
      </c>
    </row>
    <row r="303" spans="1:6" ht="14.25" customHeight="1">
      <c r="A303" s="4393">
        <v>12.9</v>
      </c>
      <c r="B303" s="3563" t="s">
        <v>4020</v>
      </c>
      <c r="C303" s="4318">
        <v>2</v>
      </c>
      <c r="D303" s="4319" t="s">
        <v>2433</v>
      </c>
      <c r="E303" s="4317"/>
      <c r="F303" s="4234">
        <f t="shared" si="13"/>
        <v>0</v>
      </c>
    </row>
    <row r="304" spans="1:6" ht="14.25" customHeight="1">
      <c r="A304" s="4389">
        <v>12.1</v>
      </c>
      <c r="B304" s="3563" t="s">
        <v>2391</v>
      </c>
      <c r="C304" s="4318">
        <v>1</v>
      </c>
      <c r="D304" s="4319" t="s">
        <v>2957</v>
      </c>
      <c r="E304" s="4317"/>
      <c r="F304" s="4234">
        <f t="shared" si="13"/>
        <v>0</v>
      </c>
    </row>
    <row r="305" spans="1:6" ht="14.25" customHeight="1">
      <c r="A305" s="4389">
        <v>12.11</v>
      </c>
      <c r="B305" s="3563" t="s">
        <v>2392</v>
      </c>
      <c r="C305" s="4318">
        <v>2</v>
      </c>
      <c r="D305" s="4319" t="s">
        <v>2433</v>
      </c>
      <c r="E305" s="4317"/>
      <c r="F305" s="4234">
        <f t="shared" si="13"/>
        <v>0</v>
      </c>
    </row>
    <row r="306" spans="1:6" ht="14.25" customHeight="1">
      <c r="A306" s="4389">
        <v>12.13</v>
      </c>
      <c r="B306" s="3563" t="s">
        <v>2393</v>
      </c>
      <c r="C306" s="4318">
        <v>2</v>
      </c>
      <c r="D306" s="4319" t="s">
        <v>2433</v>
      </c>
      <c r="E306" s="4317"/>
      <c r="F306" s="4234">
        <f t="shared" si="13"/>
        <v>0</v>
      </c>
    </row>
    <row r="307" spans="1:6" ht="14.25" customHeight="1">
      <c r="A307" s="4389">
        <v>12.4</v>
      </c>
      <c r="B307" s="3563" t="s">
        <v>3625</v>
      </c>
      <c r="C307" s="4318">
        <v>2</v>
      </c>
      <c r="D307" s="4319" t="s">
        <v>2433</v>
      </c>
      <c r="E307" s="4317"/>
      <c r="F307" s="4234">
        <f t="shared" si="13"/>
        <v>0</v>
      </c>
    </row>
    <row r="308" spans="1:6" ht="14.25" customHeight="1">
      <c r="A308" s="4455"/>
      <c r="B308" s="4451"/>
      <c r="C308" s="4465"/>
      <c r="D308" s="4466"/>
      <c r="E308" s="4467"/>
      <c r="F308" s="4467" t="str">
        <f t="shared" si="13"/>
        <v xml:space="preserve"> </v>
      </c>
    </row>
    <row r="309" spans="1:6" s="4226" customFormat="1" ht="15" customHeight="1">
      <c r="A309" s="4390">
        <v>13</v>
      </c>
      <c r="B309" s="4344" t="s">
        <v>819</v>
      </c>
      <c r="C309" s="4232"/>
      <c r="D309" s="4250"/>
      <c r="E309" s="4234"/>
      <c r="F309" s="4234" t="str">
        <f t="shared" si="13"/>
        <v xml:space="preserve"> </v>
      </c>
    </row>
    <row r="310" spans="1:6" s="4226" customFormat="1" ht="14.25" customHeight="1">
      <c r="A310" s="4393">
        <v>13.1</v>
      </c>
      <c r="B310" s="4231" t="s">
        <v>4007</v>
      </c>
      <c r="C310" s="4449">
        <v>19</v>
      </c>
      <c r="D310" s="4233" t="s">
        <v>2433</v>
      </c>
      <c r="E310" s="4234"/>
      <c r="F310" s="4234">
        <f t="shared" si="13"/>
        <v>0</v>
      </c>
    </row>
    <row r="311" spans="1:6" s="4226" customFormat="1" ht="14.25" customHeight="1">
      <c r="A311" s="4393">
        <v>13.2</v>
      </c>
      <c r="B311" s="4231" t="s">
        <v>4008</v>
      </c>
      <c r="C311" s="4449">
        <v>10</v>
      </c>
      <c r="D311" s="4233" t="s">
        <v>2433</v>
      </c>
      <c r="E311" s="4234"/>
      <c r="F311" s="4234">
        <f t="shared" si="13"/>
        <v>0</v>
      </c>
    </row>
    <row r="312" spans="1:6" s="4226" customFormat="1" ht="14.25" customHeight="1">
      <c r="A312" s="4393">
        <v>13.3</v>
      </c>
      <c r="B312" s="4231" t="s">
        <v>4009</v>
      </c>
      <c r="C312" s="4449">
        <v>4</v>
      </c>
      <c r="D312" s="4233" t="s">
        <v>2433</v>
      </c>
      <c r="E312" s="4234"/>
      <c r="F312" s="4234">
        <f t="shared" si="13"/>
        <v>0</v>
      </c>
    </row>
    <row r="313" spans="1:6" s="4226" customFormat="1" ht="14.25" customHeight="1">
      <c r="A313" s="4393">
        <v>13.4</v>
      </c>
      <c r="B313" s="4231" t="s">
        <v>4010</v>
      </c>
      <c r="C313" s="4449">
        <v>1</v>
      </c>
      <c r="D313" s="4233" t="s">
        <v>2433</v>
      </c>
      <c r="E313" s="4234"/>
      <c r="F313" s="4234">
        <f t="shared" si="13"/>
        <v>0</v>
      </c>
    </row>
    <row r="314" spans="1:6" s="4226" customFormat="1" ht="14.25" customHeight="1">
      <c r="A314" s="4393">
        <v>13.4</v>
      </c>
      <c r="B314" s="4231" t="s">
        <v>4011</v>
      </c>
      <c r="C314" s="4449">
        <v>1</v>
      </c>
      <c r="D314" s="4233" t="s">
        <v>2433</v>
      </c>
      <c r="E314" s="4234"/>
      <c r="F314" s="4234">
        <f t="shared" si="13"/>
        <v>0</v>
      </c>
    </row>
    <row r="315" spans="1:6" s="4223" customFormat="1" ht="14.25" customHeight="1">
      <c r="A315" s="4392"/>
      <c r="B315" s="3563"/>
      <c r="C315" s="4370"/>
      <c r="D315" s="4218"/>
      <c r="E315" s="4217"/>
      <c r="F315" s="4217"/>
    </row>
    <row r="316" spans="1:6" ht="15" customHeight="1">
      <c r="A316" s="4390">
        <v>14</v>
      </c>
      <c r="B316" s="4344" t="s">
        <v>810</v>
      </c>
      <c r="C316" s="4232"/>
      <c r="D316" s="4250"/>
      <c r="E316" s="4234"/>
      <c r="F316" s="4234" t="str">
        <f t="shared" ref="F316:F364" si="14">IF(C316&gt;0,(ROUND((E316*C316),2))," ")</f>
        <v xml:space="preserve"> </v>
      </c>
    </row>
    <row r="317" spans="1:6" ht="14.25" customHeight="1">
      <c r="A317" s="4393">
        <v>14.1</v>
      </c>
      <c r="B317" s="4231" t="s">
        <v>2411</v>
      </c>
      <c r="C317" s="4232">
        <v>1</v>
      </c>
      <c r="D317" s="4233" t="s">
        <v>2433</v>
      </c>
      <c r="E317" s="4234"/>
      <c r="F317" s="4234">
        <f t="shared" si="14"/>
        <v>0</v>
      </c>
    </row>
    <row r="318" spans="1:6" ht="14.25" customHeight="1">
      <c r="A318" s="4393">
        <v>14.2</v>
      </c>
      <c r="B318" s="4231" t="s">
        <v>2410</v>
      </c>
      <c r="C318" s="4232">
        <v>1</v>
      </c>
      <c r="D318" s="4233" t="s">
        <v>2433</v>
      </c>
      <c r="E318" s="4234"/>
      <c r="F318" s="4234">
        <f t="shared" si="14"/>
        <v>0</v>
      </c>
    </row>
    <row r="319" spans="1:6" ht="14.25" customHeight="1">
      <c r="A319" s="4393">
        <v>14.3</v>
      </c>
      <c r="B319" s="4231" t="s">
        <v>2372</v>
      </c>
      <c r="C319" s="4232">
        <v>1</v>
      </c>
      <c r="D319" s="4233" t="s">
        <v>2433</v>
      </c>
      <c r="E319" s="4234"/>
      <c r="F319" s="4234">
        <f t="shared" si="14"/>
        <v>0</v>
      </c>
    </row>
    <row r="320" spans="1:6" ht="14.25" customHeight="1">
      <c r="A320" s="4393">
        <v>14.4</v>
      </c>
      <c r="B320" s="4231" t="s">
        <v>2373</v>
      </c>
      <c r="C320" s="4232">
        <v>1</v>
      </c>
      <c r="D320" s="4233" t="s">
        <v>2433</v>
      </c>
      <c r="E320" s="4234"/>
      <c r="F320" s="4234">
        <f t="shared" si="14"/>
        <v>0</v>
      </c>
    </row>
    <row r="321" spans="1:6" ht="14.25" customHeight="1">
      <c r="A321" s="4393">
        <v>14.5</v>
      </c>
      <c r="B321" s="4231" t="s">
        <v>2374</v>
      </c>
      <c r="C321" s="4232">
        <v>1</v>
      </c>
      <c r="D321" s="4233" t="s">
        <v>2433</v>
      </c>
      <c r="E321" s="4234"/>
      <c r="F321" s="4234">
        <f t="shared" si="14"/>
        <v>0</v>
      </c>
    </row>
    <row r="322" spans="1:6" ht="14.25" customHeight="1">
      <c r="A322" s="4393">
        <v>14.6</v>
      </c>
      <c r="B322" s="4231" t="s">
        <v>2375</v>
      </c>
      <c r="C322" s="4232">
        <v>1</v>
      </c>
      <c r="D322" s="4233" t="s">
        <v>2433</v>
      </c>
      <c r="E322" s="4234"/>
      <c r="F322" s="4234">
        <f t="shared" si="14"/>
        <v>0</v>
      </c>
    </row>
    <row r="323" spans="1:6" ht="14.25" customHeight="1">
      <c r="A323" s="4393">
        <v>14.7</v>
      </c>
      <c r="B323" s="4231" t="s">
        <v>2376</v>
      </c>
      <c r="C323" s="4232">
        <v>1</v>
      </c>
      <c r="D323" s="4233" t="s">
        <v>2433</v>
      </c>
      <c r="E323" s="4234"/>
      <c r="F323" s="4234">
        <f t="shared" si="14"/>
        <v>0</v>
      </c>
    </row>
    <row r="324" spans="1:6" ht="14.25" customHeight="1">
      <c r="A324" s="4393">
        <v>14.8</v>
      </c>
      <c r="B324" s="4231" t="s">
        <v>2937</v>
      </c>
      <c r="C324" s="4232">
        <v>1</v>
      </c>
      <c r="D324" s="4233" t="s">
        <v>2433</v>
      </c>
      <c r="E324" s="4234"/>
      <c r="F324" s="4234">
        <f t="shared" si="14"/>
        <v>0</v>
      </c>
    </row>
    <row r="325" spans="1:6" ht="14.25" customHeight="1">
      <c r="A325" s="4389"/>
      <c r="B325" s="4231"/>
      <c r="C325" s="4232"/>
      <c r="D325" s="4250"/>
      <c r="E325" s="4259"/>
      <c r="F325" s="4234" t="str">
        <f t="shared" si="14"/>
        <v xml:space="preserve"> </v>
      </c>
    </row>
    <row r="326" spans="1:6" s="4237" customFormat="1" ht="15" customHeight="1">
      <c r="A326" s="4390">
        <v>15</v>
      </c>
      <c r="B326" s="4344" t="s">
        <v>3834</v>
      </c>
      <c r="C326" s="4232"/>
      <c r="D326" s="4250"/>
      <c r="E326" s="4234"/>
      <c r="F326" s="4234" t="str">
        <f t="shared" si="14"/>
        <v xml:space="preserve"> </v>
      </c>
    </row>
    <row r="327" spans="1:6" s="4237" customFormat="1" ht="14.25" customHeight="1">
      <c r="A327" s="4393">
        <v>15.1</v>
      </c>
      <c r="B327" s="4231" t="s">
        <v>2394</v>
      </c>
      <c r="C327" s="4232">
        <v>1</v>
      </c>
      <c r="D327" s="4250" t="s">
        <v>42</v>
      </c>
      <c r="E327" s="4234"/>
      <c r="F327" s="4234">
        <f t="shared" si="14"/>
        <v>0</v>
      </c>
    </row>
    <row r="328" spans="1:6" s="4237" customFormat="1" ht="15" customHeight="1">
      <c r="A328" s="4394"/>
      <c r="B328" s="4231"/>
      <c r="C328" s="4232"/>
      <c r="D328" s="4250"/>
      <c r="E328" s="4234"/>
      <c r="F328" s="4234" t="str">
        <f t="shared" si="14"/>
        <v xml:space="preserve"> </v>
      </c>
    </row>
    <row r="329" spans="1:6" s="4237" customFormat="1" ht="27.75" customHeight="1">
      <c r="A329" s="4391">
        <v>15.2</v>
      </c>
      <c r="B329" s="4343" t="s">
        <v>3835</v>
      </c>
      <c r="C329" s="4232">
        <v>1</v>
      </c>
      <c r="D329" s="4250" t="s">
        <v>42</v>
      </c>
      <c r="E329" s="4234"/>
      <c r="F329" s="4234">
        <f t="shared" si="14"/>
        <v>0</v>
      </c>
    </row>
    <row r="330" spans="1:6" s="4237" customFormat="1" ht="15" customHeight="1">
      <c r="A330" s="4394"/>
      <c r="B330" s="3434"/>
      <c r="C330" s="4232"/>
      <c r="D330" s="4250"/>
      <c r="E330" s="4234"/>
      <c r="F330" s="4234" t="str">
        <f t="shared" si="14"/>
        <v xml:space="preserve"> </v>
      </c>
    </row>
    <row r="331" spans="1:6" s="4237" customFormat="1" ht="15" customHeight="1">
      <c r="A331" s="4391">
        <v>15.3</v>
      </c>
      <c r="B331" s="4344" t="s">
        <v>3511</v>
      </c>
      <c r="C331" s="4232"/>
      <c r="D331" s="4250"/>
      <c r="E331" s="4234"/>
      <c r="F331" s="4234" t="str">
        <f t="shared" si="14"/>
        <v xml:space="preserve"> </v>
      </c>
    </row>
    <row r="332" spans="1:6" s="4237" customFormat="1" ht="14.25" customHeight="1">
      <c r="A332" s="4389" t="s">
        <v>3841</v>
      </c>
      <c r="B332" s="4231" t="s">
        <v>3608</v>
      </c>
      <c r="C332" s="4232">
        <v>13.82</v>
      </c>
      <c r="D332" s="4250" t="s">
        <v>1</v>
      </c>
      <c r="E332" s="4224"/>
      <c r="F332" s="4234">
        <f t="shared" si="14"/>
        <v>0</v>
      </c>
    </row>
    <row r="333" spans="1:6" s="4237" customFormat="1" ht="15" customHeight="1">
      <c r="A333" s="4394"/>
      <c r="B333" s="4231"/>
      <c r="C333" s="4232"/>
      <c r="D333" s="4250"/>
      <c r="E333" s="4224"/>
      <c r="F333" s="4234" t="str">
        <f t="shared" si="14"/>
        <v xml:space="preserve"> </v>
      </c>
    </row>
    <row r="334" spans="1:6" s="4237" customFormat="1" ht="15" customHeight="1">
      <c r="A334" s="4391">
        <v>15.4</v>
      </c>
      <c r="B334" s="4344" t="s">
        <v>3512</v>
      </c>
      <c r="C334" s="4232"/>
      <c r="D334" s="4250"/>
      <c r="E334" s="4224"/>
      <c r="F334" s="4234" t="str">
        <f t="shared" si="14"/>
        <v xml:space="preserve"> </v>
      </c>
    </row>
    <row r="335" spans="1:6" s="4237" customFormat="1" ht="14.25" customHeight="1">
      <c r="A335" s="4389" t="s">
        <v>3836</v>
      </c>
      <c r="B335" s="4231" t="s">
        <v>3609</v>
      </c>
      <c r="C335" s="4232">
        <v>13.42</v>
      </c>
      <c r="D335" s="4250" t="s">
        <v>1</v>
      </c>
      <c r="E335" s="4224"/>
      <c r="F335" s="4234">
        <f t="shared" si="14"/>
        <v>0</v>
      </c>
    </row>
    <row r="336" spans="1:6" s="4237" customFormat="1" ht="15" customHeight="1">
      <c r="A336" s="4394"/>
      <c r="B336" s="4231"/>
      <c r="C336" s="4232"/>
      <c r="D336" s="4250"/>
      <c r="E336" s="4224"/>
      <c r="F336" s="4234" t="str">
        <f t="shared" si="14"/>
        <v xml:space="preserve"> </v>
      </c>
    </row>
    <row r="337" spans="1:6" s="4237" customFormat="1" ht="15" customHeight="1">
      <c r="A337" s="4391">
        <v>15.5</v>
      </c>
      <c r="B337" s="4344" t="s">
        <v>3513</v>
      </c>
      <c r="C337" s="4232"/>
      <c r="D337" s="4250"/>
      <c r="E337" s="4224"/>
      <c r="F337" s="4234" t="str">
        <f t="shared" si="14"/>
        <v xml:space="preserve"> </v>
      </c>
    </row>
    <row r="338" spans="1:6" s="4237" customFormat="1" ht="14.25" customHeight="1">
      <c r="A338" s="4389" t="s">
        <v>3842</v>
      </c>
      <c r="B338" s="4231" t="s">
        <v>3639</v>
      </c>
      <c r="C338" s="4232">
        <v>5</v>
      </c>
      <c r="D338" s="4233" t="s">
        <v>2433</v>
      </c>
      <c r="E338" s="4398"/>
      <c r="F338" s="4234">
        <f t="shared" si="14"/>
        <v>0</v>
      </c>
    </row>
    <row r="339" spans="1:6" s="4237" customFormat="1" ht="14.25" customHeight="1">
      <c r="A339" s="4389" t="s">
        <v>3843</v>
      </c>
      <c r="B339" s="4231" t="s">
        <v>3837</v>
      </c>
      <c r="C339" s="4232">
        <v>3</v>
      </c>
      <c r="D339" s="4233" t="s">
        <v>2433</v>
      </c>
      <c r="E339" s="4398"/>
      <c r="F339" s="4234">
        <f t="shared" si="14"/>
        <v>0</v>
      </c>
    </row>
    <row r="340" spans="1:6" s="4237" customFormat="1" ht="14.25" customHeight="1">
      <c r="A340" s="4389" t="s">
        <v>3844</v>
      </c>
      <c r="B340" s="4231" t="s">
        <v>3838</v>
      </c>
      <c r="C340" s="4232">
        <v>1</v>
      </c>
      <c r="D340" s="4233" t="s">
        <v>2433</v>
      </c>
      <c r="E340" s="4398"/>
      <c r="F340" s="4234">
        <f t="shared" si="14"/>
        <v>0</v>
      </c>
    </row>
    <row r="341" spans="1:6" s="4237" customFormat="1" ht="14.25" customHeight="1">
      <c r="A341" s="4389" t="s">
        <v>3845</v>
      </c>
      <c r="B341" s="4231" t="s">
        <v>3551</v>
      </c>
      <c r="C341" s="4232">
        <v>2</v>
      </c>
      <c r="D341" s="4233" t="s">
        <v>2433</v>
      </c>
      <c r="E341" s="4398"/>
      <c r="F341" s="4234">
        <f t="shared" si="14"/>
        <v>0</v>
      </c>
    </row>
    <row r="342" spans="1:6" s="4237" customFormat="1" ht="14.25" customHeight="1">
      <c r="A342" s="4389" t="s">
        <v>3846</v>
      </c>
      <c r="B342" s="4231" t="s">
        <v>3514</v>
      </c>
      <c r="C342" s="4232">
        <v>1</v>
      </c>
      <c r="D342" s="4233" t="s">
        <v>42</v>
      </c>
      <c r="E342" s="4234"/>
      <c r="F342" s="4234">
        <f t="shared" si="14"/>
        <v>0</v>
      </c>
    </row>
    <row r="343" spans="1:6" ht="14.25" customHeight="1">
      <c r="A343" s="4389"/>
      <c r="B343" s="4231"/>
      <c r="C343" s="4232"/>
      <c r="D343" s="4250"/>
      <c r="E343" s="4234"/>
      <c r="F343" s="4234" t="str">
        <f t="shared" si="14"/>
        <v xml:space="preserve"> </v>
      </c>
    </row>
    <row r="344" spans="1:6" s="4235" customFormat="1" ht="15" customHeight="1">
      <c r="A344" s="4391">
        <v>15.6</v>
      </c>
      <c r="B344" s="4344" t="s">
        <v>3537</v>
      </c>
      <c r="C344" s="4232"/>
      <c r="D344" s="4250"/>
      <c r="E344" s="4234"/>
      <c r="F344" s="4234" t="str">
        <f t="shared" si="14"/>
        <v xml:space="preserve"> </v>
      </c>
    </row>
    <row r="345" spans="1:6" s="4235" customFormat="1" ht="14.25" customHeight="1">
      <c r="A345" s="4389" t="s">
        <v>3847</v>
      </c>
      <c r="B345" s="4231" t="s">
        <v>2394</v>
      </c>
      <c r="C345" s="4232">
        <v>1</v>
      </c>
      <c r="D345" s="4250" t="s">
        <v>42</v>
      </c>
      <c r="E345" s="4234"/>
      <c r="F345" s="4234">
        <f>IF(C345&gt;0,(ROUND((E345*C345),2))," ")</f>
        <v>0</v>
      </c>
    </row>
    <row r="346" spans="1:6" s="4235" customFormat="1" ht="15" customHeight="1">
      <c r="A346" s="4394"/>
      <c r="B346" s="4399"/>
      <c r="C346" s="4232"/>
      <c r="D346" s="4250"/>
      <c r="E346" s="4234"/>
      <c r="F346" s="4234" t="str">
        <f t="shared" si="14"/>
        <v xml:space="preserve"> </v>
      </c>
    </row>
    <row r="347" spans="1:6" s="4235" customFormat="1" ht="15" customHeight="1">
      <c r="A347" s="4394" t="s">
        <v>3848</v>
      </c>
      <c r="B347" s="4343" t="s">
        <v>3835</v>
      </c>
      <c r="C347" s="4232">
        <v>1</v>
      </c>
      <c r="D347" s="4250" t="s">
        <v>42</v>
      </c>
      <c r="E347" s="4234"/>
      <c r="F347" s="4234">
        <f t="shared" si="14"/>
        <v>0</v>
      </c>
    </row>
    <row r="348" spans="1:6" s="4235" customFormat="1" ht="15" customHeight="1">
      <c r="A348" s="4394"/>
      <c r="B348" s="4399"/>
      <c r="C348" s="4232"/>
      <c r="D348" s="4250"/>
      <c r="E348" s="4234"/>
      <c r="F348" s="4234" t="str">
        <f t="shared" si="14"/>
        <v xml:space="preserve"> </v>
      </c>
    </row>
    <row r="349" spans="1:6" s="4235" customFormat="1" ht="15" customHeight="1">
      <c r="A349" s="4394" t="s">
        <v>3849</v>
      </c>
      <c r="B349" s="4344" t="s">
        <v>3511</v>
      </c>
      <c r="C349" s="4232"/>
      <c r="D349" s="4250"/>
      <c r="E349" s="4234"/>
      <c r="F349" s="4234" t="str">
        <f t="shared" si="14"/>
        <v xml:space="preserve"> </v>
      </c>
    </row>
    <row r="350" spans="1:6" s="4235" customFormat="1" ht="14.25" customHeight="1">
      <c r="A350" s="4389" t="s">
        <v>3850</v>
      </c>
      <c r="B350" s="4231" t="s">
        <v>3611</v>
      </c>
      <c r="C350" s="4232">
        <v>3.09</v>
      </c>
      <c r="D350" s="4250" t="s">
        <v>1</v>
      </c>
      <c r="E350" s="4234"/>
      <c r="F350" s="4234">
        <f t="shared" si="14"/>
        <v>0</v>
      </c>
    </row>
    <row r="351" spans="1:6" s="4235" customFormat="1" ht="14.25" customHeight="1">
      <c r="A351" s="4389" t="s">
        <v>3851</v>
      </c>
      <c r="B351" s="4231" t="s">
        <v>3610</v>
      </c>
      <c r="C351" s="4232">
        <v>7.28</v>
      </c>
      <c r="D351" s="4250" t="s">
        <v>1</v>
      </c>
      <c r="E351" s="4234"/>
      <c r="F351" s="4234">
        <f t="shared" si="14"/>
        <v>0</v>
      </c>
    </row>
    <row r="352" spans="1:6" s="4235" customFormat="1" ht="15" customHeight="1">
      <c r="A352" s="4394"/>
      <c r="B352" s="4399"/>
      <c r="C352" s="4232"/>
      <c r="D352" s="4250"/>
      <c r="E352" s="4234"/>
      <c r="F352" s="4234" t="str">
        <f t="shared" si="14"/>
        <v xml:space="preserve"> </v>
      </c>
    </row>
    <row r="353" spans="1:6" s="4235" customFormat="1" ht="15" customHeight="1">
      <c r="A353" s="4394" t="s">
        <v>3852</v>
      </c>
      <c r="B353" s="4344" t="s">
        <v>3512</v>
      </c>
      <c r="C353" s="4232"/>
      <c r="D353" s="4250"/>
      <c r="E353" s="4234"/>
      <c r="F353" s="4234" t="str">
        <f t="shared" si="14"/>
        <v xml:space="preserve"> </v>
      </c>
    </row>
    <row r="354" spans="1:6" s="4235" customFormat="1" ht="14.25" customHeight="1">
      <c r="A354" s="4389" t="s">
        <v>3853</v>
      </c>
      <c r="B354" s="4231" t="s">
        <v>3612</v>
      </c>
      <c r="C354" s="4232">
        <v>3</v>
      </c>
      <c r="D354" s="4250" t="s">
        <v>1</v>
      </c>
      <c r="E354" s="4234"/>
      <c r="F354" s="4234">
        <f t="shared" si="14"/>
        <v>0</v>
      </c>
    </row>
    <row r="355" spans="1:6" s="4235" customFormat="1" ht="14.25" customHeight="1">
      <c r="A355" s="4389" t="s">
        <v>3854</v>
      </c>
      <c r="B355" s="4231" t="s">
        <v>3613</v>
      </c>
      <c r="C355" s="4232">
        <v>7</v>
      </c>
      <c r="D355" s="4250" t="s">
        <v>1</v>
      </c>
      <c r="E355" s="4234"/>
      <c r="F355" s="4234">
        <f t="shared" si="14"/>
        <v>0</v>
      </c>
    </row>
    <row r="356" spans="1:6" s="4235" customFormat="1" ht="15" customHeight="1">
      <c r="A356" s="4468"/>
      <c r="B356" s="4479"/>
      <c r="C356" s="4465"/>
      <c r="D356" s="4466"/>
      <c r="E356" s="4467"/>
      <c r="F356" s="4467" t="str">
        <f t="shared" si="14"/>
        <v xml:space="preserve"> </v>
      </c>
    </row>
    <row r="357" spans="1:6" s="4235" customFormat="1" ht="15" customHeight="1">
      <c r="A357" s="4394" t="s">
        <v>3855</v>
      </c>
      <c r="B357" s="4344" t="s">
        <v>3534</v>
      </c>
      <c r="C357" s="4232"/>
      <c r="D357" s="4250"/>
      <c r="E357" s="4234"/>
      <c r="F357" s="4234" t="str">
        <f t="shared" si="14"/>
        <v xml:space="preserve"> </v>
      </c>
    </row>
    <row r="358" spans="1:6" s="4235" customFormat="1" ht="14.25" customHeight="1">
      <c r="A358" s="4389" t="s">
        <v>3856</v>
      </c>
      <c r="B358" s="4231" t="s">
        <v>3552</v>
      </c>
      <c r="C358" s="4232">
        <v>1</v>
      </c>
      <c r="D358" s="4233" t="s">
        <v>2433</v>
      </c>
      <c r="E358" s="4234"/>
      <c r="F358" s="4234">
        <f t="shared" si="14"/>
        <v>0</v>
      </c>
    </row>
    <row r="359" spans="1:6" s="4235" customFormat="1" ht="14.25" customHeight="1">
      <c r="A359" s="4389" t="s">
        <v>3857</v>
      </c>
      <c r="B359" s="4231" t="s">
        <v>3535</v>
      </c>
      <c r="C359" s="4232">
        <v>1</v>
      </c>
      <c r="D359" s="4233" t="s">
        <v>2433</v>
      </c>
      <c r="E359" s="4234"/>
      <c r="F359" s="4234">
        <f t="shared" si="14"/>
        <v>0</v>
      </c>
    </row>
    <row r="360" spans="1:6" s="4235" customFormat="1" ht="14.25" customHeight="1">
      <c r="A360" s="4389" t="s">
        <v>3858</v>
      </c>
      <c r="B360" s="4231" t="s">
        <v>3536</v>
      </c>
      <c r="C360" s="4232">
        <v>1</v>
      </c>
      <c r="D360" s="4233" t="s">
        <v>2433</v>
      </c>
      <c r="E360" s="4234"/>
      <c r="F360" s="4234">
        <f t="shared" si="14"/>
        <v>0</v>
      </c>
    </row>
    <row r="361" spans="1:6" s="4235" customFormat="1" ht="14.25" customHeight="1">
      <c r="A361" s="4389" t="s">
        <v>3859</v>
      </c>
      <c r="B361" s="4231" t="s">
        <v>3553</v>
      </c>
      <c r="C361" s="4232">
        <v>1</v>
      </c>
      <c r="D361" s="4233" t="s">
        <v>2433</v>
      </c>
      <c r="E361" s="4234"/>
      <c r="F361" s="4234">
        <f t="shared" si="14"/>
        <v>0</v>
      </c>
    </row>
    <row r="362" spans="1:6" s="4235" customFormat="1" ht="14.25" customHeight="1">
      <c r="A362" s="4389" t="s">
        <v>3860</v>
      </c>
      <c r="B362" s="4231" t="s">
        <v>3554</v>
      </c>
      <c r="C362" s="4232">
        <v>1</v>
      </c>
      <c r="D362" s="4233" t="s">
        <v>2433</v>
      </c>
      <c r="E362" s="4234"/>
      <c r="F362" s="4234">
        <f t="shared" si="14"/>
        <v>0</v>
      </c>
    </row>
    <row r="363" spans="1:6" s="4235" customFormat="1" ht="14.25" customHeight="1">
      <c r="A363" s="4389" t="s">
        <v>3861</v>
      </c>
      <c r="B363" s="4231" t="s">
        <v>3839</v>
      </c>
      <c r="C363" s="4232">
        <v>1</v>
      </c>
      <c r="D363" s="4233" t="s">
        <v>42</v>
      </c>
      <c r="E363" s="4234"/>
      <c r="F363" s="4234">
        <f t="shared" si="14"/>
        <v>0</v>
      </c>
    </row>
    <row r="364" spans="1:6" s="4235" customFormat="1" ht="14.25" customHeight="1">
      <c r="A364" s="4389" t="s">
        <v>3862</v>
      </c>
      <c r="B364" s="4231" t="s">
        <v>3840</v>
      </c>
      <c r="C364" s="4232">
        <v>2</v>
      </c>
      <c r="D364" s="4233" t="s">
        <v>2433</v>
      </c>
      <c r="E364" s="4234"/>
      <c r="F364" s="4234">
        <f t="shared" si="14"/>
        <v>0</v>
      </c>
    </row>
    <row r="365" spans="1:6" s="4235" customFormat="1" ht="14.25" customHeight="1">
      <c r="A365" s="4389"/>
      <c r="B365" s="4231"/>
      <c r="C365" s="4232"/>
      <c r="D365" s="4233"/>
      <c r="E365" s="4234"/>
      <c r="F365" s="4234"/>
    </row>
    <row r="366" spans="1:6" ht="14.25" customHeight="1">
      <c r="A366" s="4390">
        <v>16</v>
      </c>
      <c r="B366" s="4231" t="s">
        <v>2595</v>
      </c>
      <c r="C366" s="4232">
        <v>1</v>
      </c>
      <c r="D366" s="4233" t="s">
        <v>2433</v>
      </c>
      <c r="E366" s="4234"/>
      <c r="F366" s="4234">
        <f t="shared" ref="F366" si="15">IF(C366&gt;0,(ROUND((E366*C366),2))," ")</f>
        <v>0</v>
      </c>
    </row>
    <row r="367" spans="1:6" s="4267" customFormat="1" ht="12.75" customHeight="1">
      <c r="A367" s="4305"/>
      <c r="B367" s="4305" t="s">
        <v>2126</v>
      </c>
      <c r="C367" s="4305"/>
      <c r="D367" s="4305"/>
      <c r="E367" s="4305"/>
      <c r="F367" s="4320">
        <f>SUM(F183:F366)</f>
        <v>0</v>
      </c>
    </row>
    <row r="368" spans="1:6" s="4241" customFormat="1" ht="15" customHeight="1">
      <c r="A368" s="4394"/>
      <c r="B368" s="3435"/>
      <c r="C368" s="3538"/>
      <c r="D368" s="4264"/>
      <c r="E368" s="4265"/>
      <c r="F368" s="4265"/>
    </row>
    <row r="369" spans="1:6" s="4223" customFormat="1" ht="15">
      <c r="A369" s="4397" t="s">
        <v>851</v>
      </c>
      <c r="B369" s="3435" t="s">
        <v>1771</v>
      </c>
      <c r="C369" s="4222"/>
      <c r="D369" s="4312"/>
      <c r="E369" s="4217"/>
      <c r="F369" s="4217" t="str">
        <f t="shared" ref="F369:F432" si="16">IF(C369&gt;0,(ROUND((E369*C369),2))," ")</f>
        <v xml:space="preserve"> </v>
      </c>
    </row>
    <row r="370" spans="1:6" ht="15" customHeight="1">
      <c r="A370" s="4389"/>
      <c r="B370" s="3435"/>
      <c r="C370" s="4232"/>
      <c r="D370" s="4250"/>
      <c r="E370" s="4234"/>
      <c r="F370" s="4234" t="str">
        <f t="shared" si="16"/>
        <v xml:space="preserve"> </v>
      </c>
    </row>
    <row r="371" spans="1:6" ht="15" customHeight="1">
      <c r="A371" s="4390">
        <v>1</v>
      </c>
      <c r="B371" s="4344" t="s">
        <v>2165</v>
      </c>
      <c r="C371" s="4232"/>
      <c r="D371" s="4250"/>
      <c r="E371" s="4234"/>
      <c r="F371" s="4234" t="str">
        <f t="shared" si="16"/>
        <v xml:space="preserve"> </v>
      </c>
    </row>
    <row r="372" spans="1:6" ht="14.25" customHeight="1">
      <c r="A372" s="4393">
        <v>1.1000000000000001</v>
      </c>
      <c r="B372" s="4231" t="s">
        <v>4028</v>
      </c>
      <c r="C372" s="4232">
        <v>25.88</v>
      </c>
      <c r="D372" s="4250" t="s">
        <v>2432</v>
      </c>
      <c r="E372" s="4234"/>
      <c r="F372" s="4234">
        <f t="shared" si="16"/>
        <v>0</v>
      </c>
    </row>
    <row r="373" spans="1:6" ht="14.25" customHeight="1">
      <c r="A373" s="4389"/>
      <c r="B373" s="4231"/>
      <c r="C373" s="4232"/>
      <c r="D373" s="4250"/>
      <c r="E373" s="4234"/>
      <c r="F373" s="4234"/>
    </row>
    <row r="374" spans="1:6" s="4267" customFormat="1" ht="12.75" customHeight="1">
      <c r="A374" s="4351">
        <v>2</v>
      </c>
      <c r="B374" s="4352" t="s">
        <v>3752</v>
      </c>
      <c r="C374" s="3535"/>
      <c r="D374" s="3534"/>
      <c r="E374" s="3535"/>
      <c r="F374" s="4353"/>
    </row>
    <row r="375" spans="1:6" s="4226" customFormat="1" ht="14.25" customHeight="1">
      <c r="A375" s="4393">
        <v>2.1</v>
      </c>
      <c r="B375" s="4231" t="s">
        <v>2398</v>
      </c>
      <c r="C375" s="4232">
        <v>14.21</v>
      </c>
      <c r="D375" s="4250" t="s">
        <v>2430</v>
      </c>
      <c r="E375" s="4234"/>
      <c r="F375" s="4234">
        <f t="shared" si="16"/>
        <v>0</v>
      </c>
    </row>
    <row r="376" spans="1:6" s="4226" customFormat="1" ht="14.25" customHeight="1">
      <c r="A376" s="4393">
        <v>2.2000000000000002</v>
      </c>
      <c r="B376" s="3434" t="s">
        <v>3863</v>
      </c>
      <c r="C376" s="4234">
        <v>7.49</v>
      </c>
      <c r="D376" s="4250" t="s">
        <v>2431</v>
      </c>
      <c r="E376" s="4234"/>
      <c r="F376" s="4234">
        <f t="shared" si="16"/>
        <v>0</v>
      </c>
    </row>
    <row r="377" spans="1:6" s="4226" customFormat="1" ht="14.25" customHeight="1">
      <c r="A377" s="4393">
        <v>2.2999999999999998</v>
      </c>
      <c r="B377" s="4231" t="s">
        <v>4021</v>
      </c>
      <c r="C377" s="4232">
        <v>7.49</v>
      </c>
      <c r="D377" s="4250" t="s">
        <v>2430</v>
      </c>
      <c r="E377" s="4234"/>
      <c r="F377" s="4234">
        <f t="shared" si="16"/>
        <v>0</v>
      </c>
    </row>
    <row r="378" spans="1:6" s="4226" customFormat="1" ht="29.25" customHeight="1">
      <c r="A378" s="4393">
        <v>2.4</v>
      </c>
      <c r="B378" s="3434" t="s">
        <v>3833</v>
      </c>
      <c r="C378" s="4232">
        <v>8.73</v>
      </c>
      <c r="D378" s="4233" t="s">
        <v>2525</v>
      </c>
      <c r="E378" s="4234"/>
      <c r="F378" s="4234">
        <f>IF(C378&gt;0,(ROUND((E378*C378),2))," ")</f>
        <v>0</v>
      </c>
    </row>
    <row r="379" spans="1:6" ht="14.25" customHeight="1">
      <c r="A379" s="4389"/>
      <c r="B379" s="4231"/>
      <c r="C379" s="4232"/>
      <c r="D379" s="4250"/>
      <c r="E379" s="4234"/>
      <c r="F379" s="4234" t="str">
        <f t="shared" si="16"/>
        <v xml:space="preserve"> </v>
      </c>
    </row>
    <row r="380" spans="1:6" ht="15" customHeight="1">
      <c r="A380" s="4390">
        <v>3</v>
      </c>
      <c r="B380" s="4344" t="s">
        <v>1776</v>
      </c>
      <c r="C380" s="4232"/>
      <c r="D380" s="4250"/>
      <c r="E380" s="4234"/>
      <c r="F380" s="4234" t="str">
        <f t="shared" si="16"/>
        <v xml:space="preserve"> </v>
      </c>
    </row>
    <row r="381" spans="1:6" ht="14.25" customHeight="1">
      <c r="A381" s="4393">
        <v>3.1</v>
      </c>
      <c r="B381" s="4212" t="s">
        <v>3742</v>
      </c>
      <c r="C381" s="3533">
        <v>1.28</v>
      </c>
      <c r="D381" s="4349" t="s">
        <v>3747</v>
      </c>
      <c r="E381" s="4234"/>
      <c r="F381" s="4234">
        <f t="shared" si="16"/>
        <v>0</v>
      </c>
    </row>
    <row r="382" spans="1:6" ht="14.25" customHeight="1">
      <c r="A382" s="4393">
        <v>3.2</v>
      </c>
      <c r="B382" s="4212" t="s">
        <v>3748</v>
      </c>
      <c r="C382" s="4350">
        <v>2.59</v>
      </c>
      <c r="D382" s="4349" t="s">
        <v>3747</v>
      </c>
      <c r="E382" s="4234"/>
      <c r="F382" s="4234">
        <f t="shared" si="16"/>
        <v>0</v>
      </c>
    </row>
    <row r="383" spans="1:6" ht="14.25" customHeight="1">
      <c r="A383" s="4393">
        <v>3.3</v>
      </c>
      <c r="B383" s="4206" t="s">
        <v>4022</v>
      </c>
      <c r="C383" s="4350">
        <v>2.11</v>
      </c>
      <c r="D383" s="4349" t="s">
        <v>3747</v>
      </c>
      <c r="E383" s="4234"/>
      <c r="F383" s="4234">
        <f t="shared" si="16"/>
        <v>0</v>
      </c>
    </row>
    <row r="384" spans="1:6" ht="14.25" customHeight="1">
      <c r="A384" s="4393">
        <v>3.4</v>
      </c>
      <c r="B384" s="3563" t="s">
        <v>3743</v>
      </c>
      <c r="C384" s="4350">
        <v>0.5</v>
      </c>
      <c r="D384" s="4349" t="s">
        <v>3747</v>
      </c>
      <c r="E384" s="4234"/>
      <c r="F384" s="4234">
        <f t="shared" si="16"/>
        <v>0</v>
      </c>
    </row>
    <row r="385" spans="1:6" ht="14.25" customHeight="1">
      <c r="A385" s="4393">
        <v>3.5</v>
      </c>
      <c r="B385" s="3563" t="s">
        <v>3744</v>
      </c>
      <c r="C385" s="4350">
        <v>0.78</v>
      </c>
      <c r="D385" s="4349" t="s">
        <v>3747</v>
      </c>
      <c r="E385" s="4234"/>
      <c r="F385" s="4234">
        <f t="shared" si="16"/>
        <v>0</v>
      </c>
    </row>
    <row r="386" spans="1:6" ht="14.25" customHeight="1">
      <c r="A386" s="4393">
        <v>3.6</v>
      </c>
      <c r="B386" s="3563" t="s">
        <v>3745</v>
      </c>
      <c r="C386" s="4350">
        <v>0.84</v>
      </c>
      <c r="D386" s="4349" t="s">
        <v>3747</v>
      </c>
      <c r="E386" s="4234"/>
      <c r="F386" s="4234">
        <f t="shared" si="16"/>
        <v>0</v>
      </c>
    </row>
    <row r="387" spans="1:6" ht="14.25" customHeight="1">
      <c r="A387" s="4393">
        <v>3.7</v>
      </c>
      <c r="B387" s="3563" t="s">
        <v>3746</v>
      </c>
      <c r="C387" s="3533">
        <v>2.17</v>
      </c>
      <c r="D387" s="4349" t="s">
        <v>3747</v>
      </c>
      <c r="E387" s="4234"/>
      <c r="F387" s="4234">
        <f t="shared" si="16"/>
        <v>0</v>
      </c>
    </row>
    <row r="388" spans="1:6" ht="14.25" customHeight="1">
      <c r="A388" s="4393">
        <v>3.8</v>
      </c>
      <c r="B388" s="3563" t="s">
        <v>4023</v>
      </c>
      <c r="C388" s="3533">
        <v>3.5</v>
      </c>
      <c r="D388" s="4349" t="s">
        <v>3747</v>
      </c>
      <c r="E388" s="4234"/>
      <c r="F388" s="4234">
        <f t="shared" si="16"/>
        <v>0</v>
      </c>
    </row>
    <row r="389" spans="1:6" ht="14.25" customHeight="1">
      <c r="A389" s="4389"/>
      <c r="B389" s="4231"/>
      <c r="C389" s="4232"/>
      <c r="D389" s="4250"/>
      <c r="E389" s="4234"/>
      <c r="F389" s="4234"/>
    </row>
    <row r="390" spans="1:6" s="4223" customFormat="1" ht="15" customHeight="1">
      <c r="A390" s="4395">
        <v>4</v>
      </c>
      <c r="B390" s="4211" t="s">
        <v>1784</v>
      </c>
      <c r="C390" s="4222"/>
      <c r="D390" s="4312"/>
      <c r="E390" s="4217"/>
      <c r="F390" s="4217" t="str">
        <f t="shared" si="16"/>
        <v xml:space="preserve"> </v>
      </c>
    </row>
    <row r="391" spans="1:6" s="4223" customFormat="1" ht="14.25" customHeight="1">
      <c r="A391" s="4400">
        <v>4.0999999999999996</v>
      </c>
      <c r="B391" s="4212" t="s">
        <v>3739</v>
      </c>
      <c r="C391" s="4212">
        <v>6.968</v>
      </c>
      <c r="D391" s="4218" t="s">
        <v>2432</v>
      </c>
      <c r="E391" s="4217"/>
      <c r="F391" s="4217">
        <f t="shared" si="16"/>
        <v>0</v>
      </c>
    </row>
    <row r="392" spans="1:6" s="4223" customFormat="1" ht="14.25" customHeight="1">
      <c r="A392" s="4400">
        <v>4.2</v>
      </c>
      <c r="B392" s="4212" t="s">
        <v>3740</v>
      </c>
      <c r="C392" s="4222">
        <v>40.700000000000003</v>
      </c>
      <c r="D392" s="4218" t="s">
        <v>2432</v>
      </c>
      <c r="E392" s="4217"/>
      <c r="F392" s="4217">
        <f t="shared" si="16"/>
        <v>0</v>
      </c>
    </row>
    <row r="393" spans="1:6" s="4223" customFormat="1" ht="14.25" customHeight="1">
      <c r="A393" s="4400">
        <v>4.3</v>
      </c>
      <c r="B393" s="3563" t="s">
        <v>2362</v>
      </c>
      <c r="C393" s="4222">
        <v>17.8</v>
      </c>
      <c r="D393" s="4312" t="s">
        <v>1</v>
      </c>
      <c r="E393" s="4217"/>
      <c r="F393" s="4217">
        <f t="shared" si="16"/>
        <v>0</v>
      </c>
    </row>
    <row r="394" spans="1:6" s="4223" customFormat="1" ht="15" customHeight="1">
      <c r="A394" s="4401"/>
      <c r="B394" s="4221"/>
      <c r="C394" s="4222"/>
      <c r="D394" s="4312"/>
      <c r="E394" s="4217"/>
      <c r="F394" s="4217" t="str">
        <f t="shared" si="16"/>
        <v xml:space="preserve"> </v>
      </c>
    </row>
    <row r="395" spans="1:6" s="4223" customFormat="1" ht="15" customHeight="1">
      <c r="A395" s="4395">
        <v>5</v>
      </c>
      <c r="B395" s="4211" t="s">
        <v>859</v>
      </c>
      <c r="C395" s="4222"/>
      <c r="D395" s="4312"/>
      <c r="E395" s="4217"/>
      <c r="F395" s="4217" t="str">
        <f t="shared" si="16"/>
        <v xml:space="preserve"> </v>
      </c>
    </row>
    <row r="396" spans="1:6" s="4267" customFormat="1" ht="14.25" customHeight="1">
      <c r="A396" s="4400">
        <v>5.0999999999999996</v>
      </c>
      <c r="B396" s="3563" t="s">
        <v>2567</v>
      </c>
      <c r="C396" s="4222">
        <v>66.63</v>
      </c>
      <c r="D396" s="4312" t="s">
        <v>2432</v>
      </c>
      <c r="E396" s="4217"/>
      <c r="F396" s="4217">
        <f t="shared" si="16"/>
        <v>0</v>
      </c>
    </row>
    <row r="397" spans="1:6" s="4223" customFormat="1" ht="14.25" customHeight="1">
      <c r="A397" s="4400">
        <v>5.2</v>
      </c>
      <c r="B397" s="3563" t="s">
        <v>2396</v>
      </c>
      <c r="C397" s="4222">
        <v>47.93</v>
      </c>
      <c r="D397" s="4312" t="s">
        <v>2432</v>
      </c>
      <c r="E397" s="4217"/>
      <c r="F397" s="4217">
        <f t="shared" si="16"/>
        <v>0</v>
      </c>
    </row>
    <row r="398" spans="1:6" s="4223" customFormat="1" ht="14.25" customHeight="1">
      <c r="A398" s="4400">
        <v>5.3</v>
      </c>
      <c r="B398" s="3563" t="s">
        <v>2395</v>
      </c>
      <c r="C398" s="4222">
        <v>51.06</v>
      </c>
      <c r="D398" s="4312" t="s">
        <v>2432</v>
      </c>
      <c r="E398" s="4217"/>
      <c r="F398" s="4217">
        <f t="shared" si="16"/>
        <v>0</v>
      </c>
    </row>
    <row r="399" spans="1:6" s="4267" customFormat="1" ht="14.25">
      <c r="A399" s="4400">
        <v>5.4</v>
      </c>
      <c r="B399" s="4212" t="s">
        <v>3456</v>
      </c>
      <c r="C399" s="3533">
        <v>26.94</v>
      </c>
      <c r="D399" s="3534" t="s">
        <v>3741</v>
      </c>
      <c r="E399" s="3535"/>
      <c r="F399" s="4348">
        <f t="shared" ref="F399" si="17">ROUND(C399*E399,2)</f>
        <v>0</v>
      </c>
    </row>
    <row r="400" spans="1:6" s="4223" customFormat="1" ht="14.25" customHeight="1">
      <c r="A400" s="4400">
        <v>5.5</v>
      </c>
      <c r="B400" s="3563" t="s">
        <v>2397</v>
      </c>
      <c r="C400" s="4222">
        <v>29.81</v>
      </c>
      <c r="D400" s="4312" t="s">
        <v>2432</v>
      </c>
      <c r="E400" s="4217"/>
      <c r="F400" s="4217">
        <f t="shared" si="16"/>
        <v>0</v>
      </c>
    </row>
    <row r="401" spans="1:6" s="4223" customFormat="1" ht="14.25" customHeight="1">
      <c r="A401" s="4400">
        <v>5.6</v>
      </c>
      <c r="B401" s="3563" t="s">
        <v>1548</v>
      </c>
      <c r="C401" s="4222">
        <v>104</v>
      </c>
      <c r="D401" s="4312" t="s">
        <v>1</v>
      </c>
      <c r="E401" s="4217"/>
      <c r="F401" s="4217">
        <f t="shared" si="16"/>
        <v>0</v>
      </c>
    </row>
    <row r="402" spans="1:6" s="4223" customFormat="1" ht="14.25" customHeight="1">
      <c r="A402" s="4400">
        <v>5.7</v>
      </c>
      <c r="B402" s="3563" t="s">
        <v>3527</v>
      </c>
      <c r="C402" s="4222">
        <v>18.8</v>
      </c>
      <c r="D402" s="4312" t="s">
        <v>1</v>
      </c>
      <c r="E402" s="4217"/>
      <c r="F402" s="4217">
        <f t="shared" si="16"/>
        <v>0</v>
      </c>
    </row>
    <row r="403" spans="1:6" s="4223" customFormat="1" ht="14.25" customHeight="1">
      <c r="A403" s="4400">
        <v>5.8</v>
      </c>
      <c r="B403" s="3563" t="s">
        <v>2352</v>
      </c>
      <c r="C403" s="4222">
        <v>125.93</v>
      </c>
      <c r="D403" s="4312" t="s">
        <v>2432</v>
      </c>
      <c r="E403" s="4217"/>
      <c r="F403" s="4217">
        <f t="shared" si="16"/>
        <v>0</v>
      </c>
    </row>
    <row r="404" spans="1:6" s="4223" customFormat="1" ht="14.25" customHeight="1">
      <c r="A404" s="4400">
        <v>5.9</v>
      </c>
      <c r="B404" s="3563" t="s">
        <v>2346</v>
      </c>
      <c r="C404" s="4222">
        <v>15.86</v>
      </c>
      <c r="D404" s="4312" t="s">
        <v>2432</v>
      </c>
      <c r="E404" s="4217"/>
      <c r="F404" s="4217">
        <f t="shared" si="16"/>
        <v>0</v>
      </c>
    </row>
    <row r="405" spans="1:6" s="4223" customFormat="1" ht="14.25" customHeight="1">
      <c r="A405" s="4392">
        <v>5.0999999999999996</v>
      </c>
      <c r="B405" s="4212" t="s">
        <v>3864</v>
      </c>
      <c r="C405" s="4222">
        <v>1</v>
      </c>
      <c r="D405" s="4218" t="s">
        <v>2433</v>
      </c>
      <c r="E405" s="4217"/>
      <c r="F405" s="4217">
        <f t="shared" si="16"/>
        <v>0</v>
      </c>
    </row>
    <row r="406" spans="1:6" ht="14.25" customHeight="1">
      <c r="A406" s="4455"/>
      <c r="B406" s="4451"/>
      <c r="C406" s="4465"/>
      <c r="D406" s="4466"/>
      <c r="E406" s="4467"/>
      <c r="F406" s="4467" t="str">
        <f t="shared" si="16"/>
        <v xml:space="preserve"> </v>
      </c>
    </row>
    <row r="407" spans="1:6" s="4241" customFormat="1" ht="15" customHeight="1">
      <c r="A407" s="4390">
        <v>6</v>
      </c>
      <c r="B407" s="4211" t="s">
        <v>2948</v>
      </c>
      <c r="C407" s="4263"/>
      <c r="D407" s="4272"/>
      <c r="E407" s="4265"/>
      <c r="F407" s="4265" t="str">
        <f t="shared" si="16"/>
        <v xml:space="preserve"> </v>
      </c>
    </row>
    <row r="408" spans="1:6" ht="14.25" customHeight="1">
      <c r="A408" s="4393">
        <v>6.1</v>
      </c>
      <c r="B408" s="4231" t="s">
        <v>2949</v>
      </c>
      <c r="C408" s="4232">
        <v>630</v>
      </c>
      <c r="D408" s="4250" t="s">
        <v>2602</v>
      </c>
      <c r="E408" s="4234"/>
      <c r="F408" s="4234">
        <f t="shared" si="16"/>
        <v>0</v>
      </c>
    </row>
    <row r="409" spans="1:6" ht="14.25" customHeight="1">
      <c r="A409" s="4393">
        <v>6.2</v>
      </c>
      <c r="B409" s="4231" t="s">
        <v>2950</v>
      </c>
      <c r="C409" s="4232">
        <v>127.5</v>
      </c>
      <c r="D409" s="4250" t="s">
        <v>2602</v>
      </c>
      <c r="E409" s="4234"/>
      <c r="F409" s="4234">
        <f t="shared" si="16"/>
        <v>0</v>
      </c>
    </row>
    <row r="410" spans="1:6" ht="14.25" customHeight="1">
      <c r="A410" s="4393">
        <v>6.3</v>
      </c>
      <c r="B410" s="4231" t="s">
        <v>2951</v>
      </c>
      <c r="C410" s="4232">
        <v>6</v>
      </c>
      <c r="D410" s="4233" t="s">
        <v>2433</v>
      </c>
      <c r="E410" s="4234"/>
      <c r="F410" s="4234">
        <f t="shared" si="16"/>
        <v>0</v>
      </c>
    </row>
    <row r="411" spans="1:6" ht="14.25" customHeight="1">
      <c r="A411" s="4393">
        <v>6.4</v>
      </c>
      <c r="B411" s="4231" t="s">
        <v>2952</v>
      </c>
      <c r="C411" s="4232">
        <v>8</v>
      </c>
      <c r="D411" s="4233" t="s">
        <v>2433</v>
      </c>
      <c r="E411" s="4234"/>
      <c r="F411" s="4234">
        <f t="shared" si="16"/>
        <v>0</v>
      </c>
    </row>
    <row r="412" spans="1:6" ht="14.25" customHeight="1">
      <c r="A412" s="4393">
        <v>6.5</v>
      </c>
      <c r="B412" s="4231" t="s">
        <v>2953</v>
      </c>
      <c r="C412" s="4232">
        <v>1</v>
      </c>
      <c r="D412" s="4233" t="s">
        <v>2433</v>
      </c>
      <c r="E412" s="4234"/>
      <c r="F412" s="4234">
        <f t="shared" si="16"/>
        <v>0</v>
      </c>
    </row>
    <row r="413" spans="1:6" ht="14.25" customHeight="1">
      <c r="A413" s="4393">
        <v>6.6</v>
      </c>
      <c r="B413" s="4231" t="s">
        <v>2954</v>
      </c>
      <c r="C413" s="4232">
        <v>1</v>
      </c>
      <c r="D413" s="4250" t="s">
        <v>42</v>
      </c>
      <c r="E413" s="4234"/>
      <c r="F413" s="4234">
        <f t="shared" si="16"/>
        <v>0</v>
      </c>
    </row>
    <row r="414" spans="1:6" ht="14.25" customHeight="1">
      <c r="A414" s="4389"/>
      <c r="B414" s="4231"/>
      <c r="C414" s="4232"/>
      <c r="D414" s="4250"/>
      <c r="E414" s="4234"/>
      <c r="F414" s="4234" t="str">
        <f t="shared" si="16"/>
        <v xml:space="preserve"> </v>
      </c>
    </row>
    <row r="415" spans="1:6" s="4223" customFormat="1" ht="15" customHeight="1">
      <c r="A415" s="4395">
        <v>7</v>
      </c>
      <c r="B415" s="4211" t="s">
        <v>3865</v>
      </c>
      <c r="C415" s="4222"/>
      <c r="D415" s="4312"/>
      <c r="E415" s="4217"/>
      <c r="F415" s="4217" t="str">
        <f t="shared" si="16"/>
        <v xml:space="preserve"> </v>
      </c>
    </row>
    <row r="416" spans="1:6" s="4223" customFormat="1" ht="14.25" customHeight="1">
      <c r="A416" s="4400">
        <v>7.1</v>
      </c>
      <c r="B416" s="4212" t="s">
        <v>3749</v>
      </c>
      <c r="C416" s="3533">
        <v>4</v>
      </c>
      <c r="D416" s="3534" t="s">
        <v>2433</v>
      </c>
      <c r="E416" s="3535"/>
      <c r="F416" s="4217">
        <f t="shared" si="16"/>
        <v>0</v>
      </c>
    </row>
    <row r="417" spans="1:6" s="4223" customFormat="1" ht="14.25" customHeight="1">
      <c r="A417" s="4400">
        <v>7.2</v>
      </c>
      <c r="B417" s="3563" t="s">
        <v>3750</v>
      </c>
      <c r="C417" s="3533">
        <v>1</v>
      </c>
      <c r="D417" s="3534" t="s">
        <v>2433</v>
      </c>
      <c r="E417" s="3535"/>
      <c r="F417" s="4217">
        <f t="shared" si="16"/>
        <v>0</v>
      </c>
    </row>
    <row r="418" spans="1:6" s="4223" customFormat="1" ht="14.25" customHeight="1">
      <c r="A418" s="4400">
        <v>7.3</v>
      </c>
      <c r="B418" s="3563" t="s">
        <v>3751</v>
      </c>
      <c r="C418" s="3533">
        <v>2</v>
      </c>
      <c r="D418" s="3534" t="s">
        <v>2433</v>
      </c>
      <c r="E418" s="3535"/>
      <c r="F418" s="4217">
        <f t="shared" si="16"/>
        <v>0</v>
      </c>
    </row>
    <row r="419" spans="1:6" s="4223" customFormat="1" ht="14.25" customHeight="1">
      <c r="A419" s="4400">
        <v>7.4</v>
      </c>
      <c r="B419" s="3563" t="s">
        <v>3866</v>
      </c>
      <c r="C419" s="3533">
        <v>1</v>
      </c>
      <c r="D419" s="3534" t="s">
        <v>2433</v>
      </c>
      <c r="E419" s="4346"/>
      <c r="F419" s="4217">
        <f t="shared" si="16"/>
        <v>0</v>
      </c>
    </row>
    <row r="420" spans="1:6" ht="14.25" customHeight="1">
      <c r="A420" s="4389"/>
      <c r="B420" s="4231"/>
      <c r="C420" s="4232"/>
      <c r="D420" s="4250"/>
      <c r="E420" s="4234"/>
      <c r="F420" s="4234" t="str">
        <f t="shared" si="16"/>
        <v xml:space="preserve"> </v>
      </c>
    </row>
    <row r="421" spans="1:6" ht="15" customHeight="1">
      <c r="A421" s="4390">
        <v>8</v>
      </c>
      <c r="B421" s="4344" t="s">
        <v>1816</v>
      </c>
      <c r="C421" s="4232"/>
      <c r="D421" s="4250"/>
      <c r="E421" s="4234"/>
      <c r="F421" s="4234" t="str">
        <f t="shared" si="16"/>
        <v xml:space="preserve"> </v>
      </c>
    </row>
    <row r="422" spans="1:6" ht="28.5" customHeight="1">
      <c r="A422" s="4393">
        <v>8.1</v>
      </c>
      <c r="B422" s="3563" t="s">
        <v>4024</v>
      </c>
      <c r="C422" s="4276">
        <v>2</v>
      </c>
      <c r="D422" s="4233" t="s">
        <v>2433</v>
      </c>
      <c r="E422" s="4234"/>
      <c r="F422" s="4234">
        <f t="shared" si="16"/>
        <v>0</v>
      </c>
    </row>
    <row r="423" spans="1:6" ht="14.25" customHeight="1">
      <c r="A423" s="4393">
        <v>8.1999999999999993</v>
      </c>
      <c r="B423" s="3563" t="s">
        <v>4025</v>
      </c>
      <c r="C423" s="4276">
        <v>2</v>
      </c>
      <c r="D423" s="4233" t="s">
        <v>2433</v>
      </c>
      <c r="E423" s="4234"/>
      <c r="F423" s="4234">
        <f t="shared" si="16"/>
        <v>0</v>
      </c>
    </row>
    <row r="424" spans="1:6" ht="14.25" customHeight="1">
      <c r="A424" s="4393">
        <v>8.3000000000000007</v>
      </c>
      <c r="B424" s="4212" t="s">
        <v>3626</v>
      </c>
      <c r="C424" s="4276">
        <v>3</v>
      </c>
      <c r="D424" s="4233" t="s">
        <v>2433</v>
      </c>
      <c r="E424" s="4234"/>
      <c r="F424" s="4234">
        <f t="shared" si="16"/>
        <v>0</v>
      </c>
    </row>
    <row r="425" spans="1:6" ht="14.25" customHeight="1">
      <c r="A425" s="4393">
        <v>8.4</v>
      </c>
      <c r="B425" s="4212" t="s">
        <v>3627</v>
      </c>
      <c r="C425" s="4276">
        <v>1</v>
      </c>
      <c r="D425" s="4233" t="s">
        <v>2433</v>
      </c>
      <c r="E425" s="4234"/>
      <c r="F425" s="4234">
        <f t="shared" si="16"/>
        <v>0</v>
      </c>
    </row>
    <row r="426" spans="1:6" ht="14.25" customHeight="1">
      <c r="A426" s="4393">
        <v>8.5</v>
      </c>
      <c r="B426" s="4212" t="s">
        <v>3628</v>
      </c>
      <c r="C426" s="4276">
        <v>1</v>
      </c>
      <c r="D426" s="4233" t="s">
        <v>2433</v>
      </c>
      <c r="E426" s="4234"/>
      <c r="F426" s="4234">
        <f t="shared" si="16"/>
        <v>0</v>
      </c>
    </row>
    <row r="427" spans="1:6" ht="14.25" customHeight="1">
      <c r="A427" s="4393">
        <v>8.6</v>
      </c>
      <c r="B427" s="4321" t="s">
        <v>3629</v>
      </c>
      <c r="C427" s="4276">
        <v>5</v>
      </c>
      <c r="D427" s="4233" t="s">
        <v>2433</v>
      </c>
      <c r="E427" s="4234"/>
      <c r="F427" s="4234">
        <f t="shared" si="16"/>
        <v>0</v>
      </c>
    </row>
    <row r="428" spans="1:6" ht="14.25" customHeight="1">
      <c r="A428" s="4393">
        <v>8.6999999999999993</v>
      </c>
      <c r="B428" s="3563" t="s">
        <v>3630</v>
      </c>
      <c r="C428" s="4276">
        <v>4</v>
      </c>
      <c r="D428" s="4233" t="s">
        <v>2433</v>
      </c>
      <c r="E428" s="4234"/>
      <c r="F428" s="4234">
        <f t="shared" si="16"/>
        <v>0</v>
      </c>
    </row>
    <row r="429" spans="1:6" ht="14.25" customHeight="1">
      <c r="A429" s="4393">
        <v>8.8000000000000007</v>
      </c>
      <c r="B429" s="4212" t="s">
        <v>3631</v>
      </c>
      <c r="C429" s="4276">
        <v>1</v>
      </c>
      <c r="D429" s="4233" t="s">
        <v>2433</v>
      </c>
      <c r="E429" s="4234"/>
      <c r="F429" s="4234">
        <f t="shared" si="16"/>
        <v>0</v>
      </c>
    </row>
    <row r="430" spans="1:6" ht="14.25" customHeight="1">
      <c r="A430" s="4393">
        <v>8.9</v>
      </c>
      <c r="B430" s="4212" t="s">
        <v>3632</v>
      </c>
      <c r="C430" s="4276">
        <v>1</v>
      </c>
      <c r="D430" s="4233" t="s">
        <v>2433</v>
      </c>
      <c r="E430" s="4234"/>
      <c r="F430" s="4234">
        <f t="shared" si="16"/>
        <v>0</v>
      </c>
    </row>
    <row r="431" spans="1:6" ht="14.25" customHeight="1">
      <c r="A431" s="4389">
        <v>8.1</v>
      </c>
      <c r="B431" s="3563" t="s">
        <v>3633</v>
      </c>
      <c r="C431" s="4276">
        <v>1</v>
      </c>
      <c r="D431" s="4233" t="s">
        <v>2433</v>
      </c>
      <c r="E431" s="4234"/>
      <c r="F431" s="4234">
        <f t="shared" si="16"/>
        <v>0</v>
      </c>
    </row>
    <row r="432" spans="1:6" ht="14.25" customHeight="1">
      <c r="A432" s="4389">
        <v>8.11</v>
      </c>
      <c r="B432" s="4212" t="s">
        <v>2945</v>
      </c>
      <c r="C432" s="4276">
        <v>1</v>
      </c>
      <c r="D432" s="4233" t="s">
        <v>2433</v>
      </c>
      <c r="E432" s="4234"/>
      <c r="F432" s="4234">
        <f t="shared" si="16"/>
        <v>0</v>
      </c>
    </row>
    <row r="433" spans="1:6" ht="14.25" customHeight="1">
      <c r="A433" s="4389">
        <v>8.1199999999999992</v>
      </c>
      <c r="B433" s="4212" t="s">
        <v>2946</v>
      </c>
      <c r="C433" s="4276">
        <v>8</v>
      </c>
      <c r="D433" s="4233" t="s">
        <v>2433</v>
      </c>
      <c r="E433" s="4234"/>
      <c r="F433" s="4234">
        <f t="shared" ref="F433:F444" si="18">IF(C433&gt;0,(ROUND((E433*C433),2))," ")</f>
        <v>0</v>
      </c>
    </row>
    <row r="434" spans="1:6" ht="14.25" customHeight="1">
      <c r="A434" s="4389">
        <v>8.1300000000000008</v>
      </c>
      <c r="B434" s="4212" t="s">
        <v>2947</v>
      </c>
      <c r="C434" s="4276">
        <v>1</v>
      </c>
      <c r="D434" s="4233" t="s">
        <v>2433</v>
      </c>
      <c r="E434" s="4234"/>
      <c r="F434" s="4234">
        <f t="shared" si="18"/>
        <v>0</v>
      </c>
    </row>
    <row r="435" spans="1:6" ht="14.25" customHeight="1">
      <c r="A435" s="4389"/>
      <c r="B435" s="4275"/>
      <c r="C435" s="4276"/>
      <c r="D435" s="4277"/>
      <c r="E435" s="4234"/>
      <c r="F435" s="4234" t="str">
        <f t="shared" si="18"/>
        <v xml:space="preserve"> </v>
      </c>
    </row>
    <row r="436" spans="1:6" s="4241" customFormat="1" ht="15" customHeight="1">
      <c r="A436" s="4390">
        <v>9</v>
      </c>
      <c r="B436" s="4344" t="s">
        <v>2958</v>
      </c>
      <c r="C436" s="4278"/>
      <c r="D436" s="4279"/>
      <c r="E436" s="4265"/>
      <c r="F436" s="4234" t="str">
        <f t="shared" si="18"/>
        <v xml:space="preserve"> </v>
      </c>
    </row>
    <row r="437" spans="1:6" ht="14.25" customHeight="1">
      <c r="A437" s="4393">
        <v>9.1</v>
      </c>
      <c r="B437" s="4275" t="s">
        <v>2394</v>
      </c>
      <c r="C437" s="4276">
        <v>37</v>
      </c>
      <c r="D437" s="4233" t="s">
        <v>1</v>
      </c>
      <c r="E437" s="4234"/>
      <c r="F437" s="4234">
        <f t="shared" si="18"/>
        <v>0</v>
      </c>
    </row>
    <row r="438" spans="1:6" ht="14.25" customHeight="1">
      <c r="A438" s="4393">
        <v>9.1999999999999993</v>
      </c>
      <c r="B438" s="4275" t="s">
        <v>2955</v>
      </c>
      <c r="C438" s="4276">
        <v>14.8</v>
      </c>
      <c r="D438" s="4250" t="s">
        <v>3154</v>
      </c>
      <c r="E438" s="4234"/>
      <c r="F438" s="4234">
        <f t="shared" si="18"/>
        <v>0</v>
      </c>
    </row>
    <row r="439" spans="1:6" ht="14.25" customHeight="1">
      <c r="A439" s="4393">
        <v>9.3000000000000007</v>
      </c>
      <c r="B439" s="4275" t="s">
        <v>2546</v>
      </c>
      <c r="C439" s="4276">
        <v>1.85</v>
      </c>
      <c r="D439" s="4277" t="s">
        <v>2618</v>
      </c>
      <c r="E439" s="4234"/>
      <c r="F439" s="4234">
        <f t="shared" si="18"/>
        <v>0</v>
      </c>
    </row>
    <row r="440" spans="1:6" ht="14.25" customHeight="1">
      <c r="A440" s="4393">
        <v>9.4</v>
      </c>
      <c r="B440" s="3434" t="s">
        <v>2399</v>
      </c>
      <c r="C440" s="4276">
        <v>10.36</v>
      </c>
      <c r="D440" s="4250" t="s">
        <v>2431</v>
      </c>
      <c r="E440" s="4234"/>
      <c r="F440" s="4234">
        <f t="shared" si="18"/>
        <v>0</v>
      </c>
    </row>
    <row r="441" spans="1:6" ht="28.5" customHeight="1">
      <c r="A441" s="4393">
        <v>9.5</v>
      </c>
      <c r="B441" s="4275" t="s">
        <v>2956</v>
      </c>
      <c r="C441" s="4276">
        <v>5.33</v>
      </c>
      <c r="D441" s="4277" t="s">
        <v>2525</v>
      </c>
      <c r="E441" s="4234"/>
      <c r="F441" s="4234">
        <f t="shared" si="18"/>
        <v>0</v>
      </c>
    </row>
    <row r="442" spans="1:6" ht="14.25" customHeight="1">
      <c r="A442" s="4393">
        <v>9.6</v>
      </c>
      <c r="B442" s="4275" t="s">
        <v>3480</v>
      </c>
      <c r="C442" s="4276">
        <v>37</v>
      </c>
      <c r="D442" s="4277" t="s">
        <v>1</v>
      </c>
      <c r="E442" s="4234"/>
      <c r="F442" s="4234">
        <f t="shared" si="18"/>
        <v>0</v>
      </c>
    </row>
    <row r="443" spans="1:6" ht="14.25" customHeight="1">
      <c r="A443" s="4393">
        <v>9.6999999999999993</v>
      </c>
      <c r="B443" s="4275" t="s">
        <v>2959</v>
      </c>
      <c r="C443" s="4276">
        <v>7</v>
      </c>
      <c r="D443" s="4233" t="s">
        <v>2433</v>
      </c>
      <c r="E443" s="4234"/>
      <c r="F443" s="4234">
        <f t="shared" si="18"/>
        <v>0</v>
      </c>
    </row>
    <row r="444" spans="1:6" ht="14.25" customHeight="1">
      <c r="A444" s="4393">
        <v>9.8000000000000007</v>
      </c>
      <c r="B444" s="4275" t="s">
        <v>3867</v>
      </c>
      <c r="C444" s="4276">
        <v>1</v>
      </c>
      <c r="D444" s="4277" t="s">
        <v>42</v>
      </c>
      <c r="E444" s="4234"/>
      <c r="F444" s="4234">
        <f t="shared" si="18"/>
        <v>0</v>
      </c>
    </row>
    <row r="445" spans="1:6" s="4267" customFormat="1" ht="12.75" customHeight="1">
      <c r="A445" s="4306"/>
      <c r="B445" s="4305" t="s">
        <v>2125</v>
      </c>
      <c r="C445" s="4306"/>
      <c r="D445" s="4306"/>
      <c r="E445" s="4306"/>
      <c r="F445" s="4308">
        <f>SUM(F369:F444)</f>
        <v>0</v>
      </c>
    </row>
    <row r="446" spans="1:6" ht="15" customHeight="1">
      <c r="A446" s="4394"/>
      <c r="B446" s="3435"/>
      <c r="C446" s="3538"/>
      <c r="D446" s="4264"/>
      <c r="E446" s="4265"/>
      <c r="F446" s="4265"/>
    </row>
    <row r="447" spans="1:6" s="4223" customFormat="1" ht="15">
      <c r="A447" s="4397" t="s">
        <v>877</v>
      </c>
      <c r="B447" s="3435" t="s">
        <v>3123</v>
      </c>
      <c r="C447" s="4322"/>
      <c r="D447" s="4323"/>
      <c r="E447" s="4324"/>
      <c r="F447" s="4324" t="str">
        <f t="shared" ref="F447:F485" si="19">IF(C447&gt;0,(ROUND((E447*C447),2))," ")</f>
        <v xml:space="preserve"> </v>
      </c>
    </row>
    <row r="448" spans="1:6" s="4241" customFormat="1" ht="15" customHeight="1">
      <c r="A448" s="4390">
        <v>1</v>
      </c>
      <c r="B448" s="4344" t="s">
        <v>2165</v>
      </c>
      <c r="C448" s="4263"/>
      <c r="D448" s="4272"/>
      <c r="E448" s="4265"/>
      <c r="F448" s="4265" t="str">
        <f t="shared" si="19"/>
        <v xml:space="preserve"> </v>
      </c>
    </row>
    <row r="449" spans="1:6" ht="14.25" customHeight="1">
      <c r="A449" s="4393">
        <v>1.1000000000000001</v>
      </c>
      <c r="B449" s="4231" t="s">
        <v>4028</v>
      </c>
      <c r="C449" s="4208">
        <v>1</v>
      </c>
      <c r="D449" s="4233" t="s">
        <v>2433</v>
      </c>
      <c r="E449" s="4210"/>
      <c r="F449" s="4227">
        <f t="shared" si="19"/>
        <v>0</v>
      </c>
    </row>
    <row r="450" spans="1:6" ht="14.25" customHeight="1">
      <c r="A450" s="4389"/>
      <c r="B450" s="4231"/>
      <c r="C450" s="4232"/>
      <c r="D450" s="4250"/>
      <c r="E450" s="4234"/>
      <c r="F450" s="4234" t="str">
        <f t="shared" si="19"/>
        <v xml:space="preserve"> </v>
      </c>
    </row>
    <row r="451" spans="1:6" ht="15" customHeight="1">
      <c r="A451" s="4390">
        <v>2</v>
      </c>
      <c r="B451" s="4344" t="s">
        <v>3709</v>
      </c>
      <c r="C451" s="4232"/>
      <c r="D451" s="4250"/>
      <c r="E451" s="4234"/>
      <c r="F451" s="4234" t="str">
        <f t="shared" si="19"/>
        <v xml:space="preserve"> </v>
      </c>
    </row>
    <row r="452" spans="1:6" ht="14.25" customHeight="1">
      <c r="A452" s="4393">
        <v>2.1</v>
      </c>
      <c r="B452" s="3434" t="s">
        <v>2398</v>
      </c>
      <c r="C452" s="4232">
        <v>8.9499999999999993</v>
      </c>
      <c r="D452" s="4250" t="s">
        <v>2430</v>
      </c>
      <c r="E452" s="4234"/>
      <c r="F452" s="4234">
        <f t="shared" si="19"/>
        <v>0</v>
      </c>
    </row>
    <row r="453" spans="1:6" ht="14.25" customHeight="1">
      <c r="A453" s="4393">
        <v>2.2000000000000002</v>
      </c>
      <c r="B453" s="3434" t="s">
        <v>2399</v>
      </c>
      <c r="C453" s="4234">
        <v>4.33</v>
      </c>
      <c r="D453" s="4250" t="s">
        <v>2431</v>
      </c>
      <c r="E453" s="4234"/>
      <c r="F453" s="4234">
        <f t="shared" si="19"/>
        <v>0</v>
      </c>
    </row>
    <row r="454" spans="1:6" ht="29.25" customHeight="1">
      <c r="A454" s="4393">
        <v>2.2999999999999998</v>
      </c>
      <c r="B454" s="3434" t="s">
        <v>3833</v>
      </c>
      <c r="C454" s="4232">
        <v>6</v>
      </c>
      <c r="D454" s="4233" t="s">
        <v>2525</v>
      </c>
      <c r="E454" s="4234"/>
      <c r="F454" s="4234">
        <f t="shared" si="19"/>
        <v>0</v>
      </c>
    </row>
    <row r="455" spans="1:6" ht="14.25" customHeight="1">
      <c r="A455" s="4455"/>
      <c r="B455" s="4451"/>
      <c r="C455" s="4465"/>
      <c r="D455" s="4466"/>
      <c r="E455" s="4467"/>
      <c r="F455" s="4467" t="str">
        <f t="shared" si="19"/>
        <v xml:space="preserve"> </v>
      </c>
    </row>
    <row r="456" spans="1:6" ht="15" customHeight="1">
      <c r="A456" s="4390">
        <v>3</v>
      </c>
      <c r="B456" s="4344" t="s">
        <v>3710</v>
      </c>
      <c r="C456" s="4232"/>
      <c r="D456" s="4250"/>
      <c r="E456" s="4234"/>
      <c r="F456" s="4234" t="str">
        <f t="shared" si="19"/>
        <v xml:space="preserve"> </v>
      </c>
    </row>
    <row r="457" spans="1:6" ht="14.25" customHeight="1">
      <c r="A457" s="4393">
        <v>3.1</v>
      </c>
      <c r="B457" s="4231" t="s">
        <v>3516</v>
      </c>
      <c r="C457" s="4191">
        <v>1.78</v>
      </c>
      <c r="D457" s="4250" t="s">
        <v>2430</v>
      </c>
      <c r="E457" s="4234"/>
      <c r="F457" s="4234">
        <f t="shared" si="19"/>
        <v>0</v>
      </c>
    </row>
    <row r="458" spans="1:6" ht="14.25" customHeight="1">
      <c r="A458" s="4393">
        <v>3.2</v>
      </c>
      <c r="B458" s="4231" t="s">
        <v>3517</v>
      </c>
      <c r="C458" s="4191">
        <v>1.32</v>
      </c>
      <c r="D458" s="4250" t="s">
        <v>2430</v>
      </c>
      <c r="E458" s="4234"/>
      <c r="F458" s="4234">
        <f t="shared" si="19"/>
        <v>0</v>
      </c>
    </row>
    <row r="459" spans="1:6" ht="14.25" customHeight="1">
      <c r="A459" s="4393">
        <v>3.3</v>
      </c>
      <c r="B459" s="4231" t="s">
        <v>3518</v>
      </c>
      <c r="C459" s="4191">
        <v>1.22</v>
      </c>
      <c r="D459" s="4250" t="s">
        <v>2430</v>
      </c>
      <c r="E459" s="4234"/>
      <c r="F459" s="4234">
        <f t="shared" si="19"/>
        <v>0</v>
      </c>
    </row>
    <row r="460" spans="1:6" ht="14.25" customHeight="1">
      <c r="A460" s="4393">
        <v>3.4</v>
      </c>
      <c r="B460" s="4231" t="s">
        <v>3519</v>
      </c>
      <c r="C460" s="4191">
        <v>0.51</v>
      </c>
      <c r="D460" s="4250" t="s">
        <v>2430</v>
      </c>
      <c r="E460" s="4234"/>
      <c r="F460" s="4234">
        <f t="shared" si="19"/>
        <v>0</v>
      </c>
    </row>
    <row r="461" spans="1:6" ht="14.25" customHeight="1">
      <c r="A461" s="4393">
        <v>3.5</v>
      </c>
      <c r="B461" s="4231" t="s">
        <v>3520</v>
      </c>
      <c r="C461" s="4191">
        <v>0.98</v>
      </c>
      <c r="D461" s="4250" t="s">
        <v>2430</v>
      </c>
      <c r="E461" s="4234"/>
      <c r="F461" s="4234">
        <f t="shared" si="19"/>
        <v>0</v>
      </c>
    </row>
    <row r="462" spans="1:6" ht="14.25" customHeight="1">
      <c r="A462" s="4393">
        <v>3.6</v>
      </c>
      <c r="B462" s="4231" t="s">
        <v>3150</v>
      </c>
      <c r="C462" s="4191">
        <v>0.16</v>
      </c>
      <c r="D462" s="4233" t="s">
        <v>2430</v>
      </c>
      <c r="E462" s="4234"/>
      <c r="F462" s="4234">
        <f t="shared" si="19"/>
        <v>0</v>
      </c>
    </row>
    <row r="463" spans="1:6" ht="14.25" customHeight="1">
      <c r="A463" s="4393">
        <v>3.7</v>
      </c>
      <c r="B463" s="4231" t="s">
        <v>3521</v>
      </c>
      <c r="C463" s="4191">
        <v>2.1800000000000002</v>
      </c>
      <c r="D463" s="4233" t="s">
        <v>2430</v>
      </c>
      <c r="E463" s="4234"/>
      <c r="F463" s="4234">
        <f t="shared" si="19"/>
        <v>0</v>
      </c>
    </row>
    <row r="464" spans="1:6" ht="14.25" customHeight="1">
      <c r="A464" s="4393">
        <v>3.8</v>
      </c>
      <c r="B464" s="4231" t="s">
        <v>3556</v>
      </c>
      <c r="C464" s="4191">
        <v>1.07</v>
      </c>
      <c r="D464" s="4233" t="s">
        <v>2430</v>
      </c>
      <c r="E464" s="4234"/>
      <c r="F464" s="4234">
        <f t="shared" si="19"/>
        <v>0</v>
      </c>
    </row>
    <row r="465" spans="1:6" ht="14.25" customHeight="1">
      <c r="A465" s="4389"/>
      <c r="B465" s="4231"/>
      <c r="C465" s="4232"/>
      <c r="D465" s="4250"/>
      <c r="E465" s="4234"/>
      <c r="F465" s="4234" t="str">
        <f t="shared" si="19"/>
        <v xml:space="preserve"> </v>
      </c>
    </row>
    <row r="466" spans="1:6" ht="15" customHeight="1">
      <c r="A466" s="4390">
        <v>4</v>
      </c>
      <c r="B466" s="4344" t="s">
        <v>1848</v>
      </c>
      <c r="C466" s="4232"/>
      <c r="D466" s="4250"/>
      <c r="E466" s="4234"/>
      <c r="F466" s="4234" t="str">
        <f t="shared" si="19"/>
        <v xml:space="preserve"> </v>
      </c>
    </row>
    <row r="467" spans="1:6" ht="14.25" customHeight="1">
      <c r="A467" s="4393">
        <v>4.0999999999999996</v>
      </c>
      <c r="B467" s="4273" t="s">
        <v>3522</v>
      </c>
      <c r="C467" s="4232">
        <v>5.0599999999999996</v>
      </c>
      <c r="D467" s="4250" t="s">
        <v>2432</v>
      </c>
      <c r="E467" s="4234"/>
      <c r="F467" s="4234">
        <f t="shared" si="19"/>
        <v>0</v>
      </c>
    </row>
    <row r="468" spans="1:6" ht="14.25" customHeight="1">
      <c r="A468" s="4393">
        <v>4.2</v>
      </c>
      <c r="B468" s="4273" t="s">
        <v>3523</v>
      </c>
      <c r="C468" s="4232">
        <v>25.13</v>
      </c>
      <c r="D468" s="4250" t="s">
        <v>2432</v>
      </c>
      <c r="E468" s="4234"/>
      <c r="F468" s="4234">
        <f t="shared" si="19"/>
        <v>0</v>
      </c>
    </row>
    <row r="469" spans="1:6" ht="14.25" customHeight="1">
      <c r="A469" s="4393">
        <v>4.3</v>
      </c>
      <c r="B469" s="4231" t="s">
        <v>2401</v>
      </c>
      <c r="C469" s="4232">
        <v>5.2</v>
      </c>
      <c r="D469" s="4250" t="s">
        <v>2432</v>
      </c>
      <c r="E469" s="4234"/>
      <c r="F469" s="4234">
        <f t="shared" si="19"/>
        <v>0</v>
      </c>
    </row>
    <row r="470" spans="1:6" ht="14.25" customHeight="1">
      <c r="A470" s="4389"/>
      <c r="B470" s="4231"/>
      <c r="C470" s="4232"/>
      <c r="D470" s="4250"/>
      <c r="E470" s="4234"/>
      <c r="F470" s="4234" t="str">
        <f t="shared" si="19"/>
        <v xml:space="preserve"> </v>
      </c>
    </row>
    <row r="471" spans="1:6" ht="15" customHeight="1">
      <c r="A471" s="4390">
        <v>5</v>
      </c>
      <c r="B471" s="4344" t="s">
        <v>586</v>
      </c>
      <c r="C471" s="4232"/>
      <c r="D471" s="4250"/>
      <c r="E471" s="4234"/>
      <c r="F471" s="4234" t="str">
        <f t="shared" si="19"/>
        <v xml:space="preserve"> </v>
      </c>
    </row>
    <row r="472" spans="1:6" ht="14.25" customHeight="1">
      <c r="A472" s="4393">
        <v>5.0999999999999996</v>
      </c>
      <c r="B472" s="4231" t="s">
        <v>2567</v>
      </c>
      <c r="C472" s="4232">
        <v>33.71</v>
      </c>
      <c r="D472" s="4250" t="s">
        <v>2432</v>
      </c>
      <c r="E472" s="4234"/>
      <c r="F472" s="4234">
        <f t="shared" si="19"/>
        <v>0</v>
      </c>
    </row>
    <row r="473" spans="1:6" ht="14.25" customHeight="1">
      <c r="A473" s="4393">
        <v>5.2</v>
      </c>
      <c r="B473" s="4231" t="s">
        <v>2402</v>
      </c>
      <c r="C473" s="4232">
        <v>40.64</v>
      </c>
      <c r="D473" s="4250" t="s">
        <v>2432</v>
      </c>
      <c r="E473" s="4234"/>
      <c r="F473" s="4234">
        <f t="shared" si="19"/>
        <v>0</v>
      </c>
    </row>
    <row r="474" spans="1:6" ht="14.25" customHeight="1">
      <c r="A474" s="4393">
        <v>5.3</v>
      </c>
      <c r="B474" s="4231" t="s">
        <v>2345</v>
      </c>
      <c r="C474" s="4191">
        <v>34.11</v>
      </c>
      <c r="D474" s="4250" t="s">
        <v>2432</v>
      </c>
      <c r="E474" s="4234"/>
      <c r="F474" s="4234">
        <f t="shared" si="19"/>
        <v>0</v>
      </c>
    </row>
    <row r="475" spans="1:6" ht="14.25" customHeight="1">
      <c r="A475" s="4393">
        <v>5.4</v>
      </c>
      <c r="B475" s="4231" t="s">
        <v>2343</v>
      </c>
      <c r="C475" s="4232">
        <v>18.09</v>
      </c>
      <c r="D475" s="4250" t="s">
        <v>2432</v>
      </c>
      <c r="E475" s="4234"/>
      <c r="F475" s="4234">
        <f t="shared" si="19"/>
        <v>0</v>
      </c>
    </row>
    <row r="476" spans="1:6" ht="14.25" customHeight="1">
      <c r="A476" s="4393">
        <v>5.5</v>
      </c>
      <c r="B476" s="3563" t="s">
        <v>3561</v>
      </c>
      <c r="C476" s="4191">
        <v>85.15</v>
      </c>
      <c r="D476" s="4250" t="s">
        <v>2432</v>
      </c>
      <c r="E476" s="4234"/>
      <c r="F476" s="4234">
        <f t="shared" si="19"/>
        <v>0</v>
      </c>
    </row>
    <row r="477" spans="1:6" ht="14.25" customHeight="1">
      <c r="A477" s="4393">
        <v>5.6</v>
      </c>
      <c r="B477" s="4231" t="s">
        <v>2558</v>
      </c>
      <c r="C477" s="4232">
        <v>14.3</v>
      </c>
      <c r="D477" s="4250" t="s">
        <v>2432</v>
      </c>
      <c r="E477" s="4234"/>
      <c r="F477" s="4234">
        <f t="shared" si="19"/>
        <v>0</v>
      </c>
    </row>
    <row r="478" spans="1:6" ht="14.25" customHeight="1">
      <c r="A478" s="4393">
        <v>5.7</v>
      </c>
      <c r="B478" s="3563" t="s">
        <v>3524</v>
      </c>
      <c r="C478" s="4232">
        <v>147.72</v>
      </c>
      <c r="D478" s="4250" t="s">
        <v>1</v>
      </c>
      <c r="E478" s="4234"/>
      <c r="F478" s="4234">
        <f t="shared" si="19"/>
        <v>0</v>
      </c>
    </row>
    <row r="479" spans="1:6" ht="14.25" customHeight="1">
      <c r="A479" s="4393">
        <v>5.8</v>
      </c>
      <c r="B479" s="3563" t="s">
        <v>3527</v>
      </c>
      <c r="C479" s="4232">
        <v>15.14</v>
      </c>
      <c r="D479" s="4250" t="s">
        <v>1</v>
      </c>
      <c r="E479" s="4234"/>
      <c r="F479" s="4234">
        <f t="shared" si="19"/>
        <v>0</v>
      </c>
    </row>
    <row r="480" spans="1:6" ht="14.25" customHeight="1">
      <c r="A480" s="4393">
        <v>5.9</v>
      </c>
      <c r="B480" s="4231" t="s">
        <v>2346</v>
      </c>
      <c r="C480" s="4191">
        <v>12.11</v>
      </c>
      <c r="D480" s="4250" t="s">
        <v>2432</v>
      </c>
      <c r="E480" s="4234"/>
      <c r="F480" s="4234">
        <f t="shared" si="19"/>
        <v>0</v>
      </c>
    </row>
    <row r="481" spans="1:6" ht="14.25" customHeight="1">
      <c r="A481" s="4389">
        <v>5.0999999999999996</v>
      </c>
      <c r="B481" s="4212" t="s">
        <v>3864</v>
      </c>
      <c r="C481" s="4232">
        <v>1</v>
      </c>
      <c r="D481" s="4233" t="s">
        <v>2433</v>
      </c>
      <c r="E481" s="4234"/>
      <c r="F481" s="4234">
        <f t="shared" si="19"/>
        <v>0</v>
      </c>
    </row>
    <row r="482" spans="1:6" ht="14.25" customHeight="1">
      <c r="A482" s="4389"/>
      <c r="B482" s="4212"/>
      <c r="C482" s="4232"/>
      <c r="D482" s="4250"/>
      <c r="E482" s="4234"/>
      <c r="F482" s="4234" t="str">
        <f t="shared" si="19"/>
        <v xml:space="preserve"> </v>
      </c>
    </row>
    <row r="483" spans="1:6" ht="15" customHeight="1">
      <c r="A483" s="4390">
        <v>6</v>
      </c>
      <c r="B483" s="4344" t="s">
        <v>3531</v>
      </c>
      <c r="C483" s="4191"/>
      <c r="D483" s="4194"/>
      <c r="E483" s="4210"/>
      <c r="F483" s="4234" t="str">
        <f t="shared" si="19"/>
        <v xml:space="preserve"> </v>
      </c>
    </row>
    <row r="484" spans="1:6" ht="14.25" customHeight="1">
      <c r="A484" s="4393">
        <v>6.1</v>
      </c>
      <c r="B484" s="4212" t="s">
        <v>3532</v>
      </c>
      <c r="C484" s="4191">
        <v>1</v>
      </c>
      <c r="D484" s="4233" t="s">
        <v>2433</v>
      </c>
      <c r="E484" s="4210"/>
      <c r="F484" s="4234">
        <f t="shared" si="19"/>
        <v>0</v>
      </c>
    </row>
    <row r="485" spans="1:6" ht="14.25" customHeight="1">
      <c r="A485" s="4393">
        <v>6.2</v>
      </c>
      <c r="B485" s="4212" t="s">
        <v>2418</v>
      </c>
      <c r="C485" s="4191">
        <v>22.6</v>
      </c>
      <c r="D485" s="4233" t="s">
        <v>2601</v>
      </c>
      <c r="E485" s="4210"/>
      <c r="F485" s="4234">
        <f t="shared" si="19"/>
        <v>0</v>
      </c>
    </row>
    <row r="486" spans="1:6" ht="14.25" customHeight="1">
      <c r="A486" s="4389"/>
      <c r="B486" s="4212"/>
      <c r="C486" s="4191"/>
      <c r="D486" s="4233"/>
      <c r="E486" s="4210"/>
      <c r="F486" s="4234"/>
    </row>
    <row r="487" spans="1:6" ht="15" customHeight="1">
      <c r="A487" s="4390">
        <v>7</v>
      </c>
      <c r="B487" s="4344" t="s">
        <v>904</v>
      </c>
      <c r="C487" s="4232"/>
      <c r="D487" s="4250"/>
      <c r="E487" s="4234"/>
      <c r="F487" s="4234" t="str">
        <f t="shared" ref="F487:F491" si="20">IF(C487&gt;0,(ROUND((E487*C487),2))," ")</f>
        <v xml:space="preserve"> </v>
      </c>
    </row>
    <row r="488" spans="1:6" s="4274" customFormat="1" ht="14.25" customHeight="1">
      <c r="A488" s="4393">
        <v>7.1</v>
      </c>
      <c r="B488" s="4231" t="s">
        <v>3533</v>
      </c>
      <c r="C488" s="4191">
        <v>1</v>
      </c>
      <c r="D488" s="4233" t="s">
        <v>2433</v>
      </c>
      <c r="E488" s="4234"/>
      <c r="F488" s="4234">
        <f t="shared" si="20"/>
        <v>0</v>
      </c>
    </row>
    <row r="489" spans="1:6" s="4274" customFormat="1" ht="14.25" customHeight="1">
      <c r="A489" s="4393">
        <v>7.2</v>
      </c>
      <c r="B489" s="4231" t="s">
        <v>3614</v>
      </c>
      <c r="C489" s="4191">
        <v>2</v>
      </c>
      <c r="D489" s="4233" t="s">
        <v>2433</v>
      </c>
      <c r="E489" s="4234"/>
      <c r="F489" s="4234">
        <f t="shared" si="20"/>
        <v>0</v>
      </c>
    </row>
    <row r="490" spans="1:6" s="4274" customFormat="1" ht="14.25" customHeight="1">
      <c r="A490" s="4393">
        <v>7.3</v>
      </c>
      <c r="B490" s="4231" t="s">
        <v>2521</v>
      </c>
      <c r="C490" s="4191">
        <v>1</v>
      </c>
      <c r="D490" s="4233" t="s">
        <v>2433</v>
      </c>
      <c r="E490" s="4234"/>
      <c r="F490" s="4234">
        <f t="shared" si="20"/>
        <v>0</v>
      </c>
    </row>
    <row r="491" spans="1:6" s="4274" customFormat="1" ht="14.25" customHeight="1">
      <c r="A491" s="4393">
        <v>7.4</v>
      </c>
      <c r="B491" s="4231" t="s">
        <v>3634</v>
      </c>
      <c r="C491" s="4191">
        <v>2</v>
      </c>
      <c r="D491" s="4233" t="s">
        <v>2433</v>
      </c>
      <c r="E491" s="4234"/>
      <c r="F491" s="4234">
        <f t="shared" si="20"/>
        <v>0</v>
      </c>
    </row>
    <row r="492" spans="1:6" s="4267" customFormat="1" ht="12.75" customHeight="1">
      <c r="A492" s="4306"/>
      <c r="B492" s="4305" t="s">
        <v>2121</v>
      </c>
      <c r="C492" s="4306"/>
      <c r="D492" s="4306"/>
      <c r="E492" s="4306"/>
      <c r="F492" s="4308">
        <f>SUM(F448:F491)</f>
        <v>0</v>
      </c>
    </row>
    <row r="493" spans="1:6" ht="14.25" customHeight="1">
      <c r="A493" s="4389"/>
      <c r="B493" s="4231"/>
      <c r="C493" s="4232"/>
      <c r="D493" s="4250"/>
      <c r="E493" s="4234"/>
      <c r="F493" s="4234" t="str">
        <f>IF(C493&gt;0,(ROUND((E493*C493),2))," ")</f>
        <v xml:space="preserve"> </v>
      </c>
    </row>
    <row r="494" spans="1:6" s="4223" customFormat="1" ht="15">
      <c r="A494" s="4397" t="s">
        <v>912</v>
      </c>
      <c r="B494" s="3435" t="s">
        <v>1668</v>
      </c>
      <c r="C494" s="4309"/>
      <c r="D494" s="4310"/>
      <c r="E494" s="4311"/>
      <c r="F494" s="4311" t="str">
        <f t="shared" si="8"/>
        <v xml:space="preserve"> </v>
      </c>
    </row>
    <row r="495" spans="1:6" s="4223" customFormat="1" ht="15">
      <c r="A495" s="4397"/>
      <c r="B495" s="3435"/>
      <c r="C495" s="4309"/>
      <c r="D495" s="4310"/>
      <c r="E495" s="4311"/>
      <c r="F495" s="4311"/>
    </row>
    <row r="496" spans="1:6" ht="15">
      <c r="A496" s="4390">
        <v>1</v>
      </c>
      <c r="B496" s="4344" t="s">
        <v>2165</v>
      </c>
      <c r="C496" s="4232"/>
      <c r="D496" s="4250"/>
      <c r="E496" s="4234"/>
      <c r="F496" s="4234" t="str">
        <f t="shared" si="8"/>
        <v xml:space="preserve"> </v>
      </c>
    </row>
    <row r="497" spans="1:6" ht="14.25">
      <c r="A497" s="4393">
        <v>1.1000000000000001</v>
      </c>
      <c r="B497" s="4231" t="s">
        <v>4028</v>
      </c>
      <c r="C497" s="4232">
        <v>92.31</v>
      </c>
      <c r="D497" s="4250" t="s">
        <v>2432</v>
      </c>
      <c r="E497" s="4234"/>
      <c r="F497" s="4234">
        <f>IF(C497&gt;0,(ROUND((E497*C497),2))," ")</f>
        <v>0</v>
      </c>
    </row>
    <row r="498" spans="1:6" ht="14.25">
      <c r="A498" s="4389"/>
      <c r="B498" s="4231"/>
      <c r="C498" s="4232"/>
      <c r="D498" s="4233"/>
      <c r="E498" s="4234"/>
      <c r="F498" s="4234" t="str">
        <f t="shared" si="8"/>
        <v xml:space="preserve"> </v>
      </c>
    </row>
    <row r="499" spans="1:6" ht="15">
      <c r="A499" s="4390">
        <v>2</v>
      </c>
      <c r="B499" s="4344" t="s">
        <v>38</v>
      </c>
      <c r="C499" s="4232"/>
      <c r="D499" s="4233"/>
      <c r="E499" s="4234"/>
      <c r="F499" s="4234" t="str">
        <f t="shared" si="8"/>
        <v xml:space="preserve"> </v>
      </c>
    </row>
    <row r="500" spans="1:6" ht="14.25">
      <c r="A500" s="4393">
        <v>2.1</v>
      </c>
      <c r="B500" s="4249" t="s">
        <v>2403</v>
      </c>
      <c r="C500" s="4232">
        <v>29.83</v>
      </c>
      <c r="D500" s="4250" t="s">
        <v>2430</v>
      </c>
      <c r="E500" s="4234"/>
      <c r="F500" s="4234">
        <f t="shared" si="8"/>
        <v>0</v>
      </c>
    </row>
    <row r="501" spans="1:6" ht="15" customHeight="1">
      <c r="A501" s="4393">
        <v>2.2000000000000002</v>
      </c>
      <c r="B501" s="4249" t="s">
        <v>2399</v>
      </c>
      <c r="C501" s="4232">
        <v>28.26</v>
      </c>
      <c r="D501" s="4250" t="s">
        <v>2431</v>
      </c>
      <c r="E501" s="4234"/>
      <c r="F501" s="4234">
        <f t="shared" si="8"/>
        <v>0</v>
      </c>
    </row>
    <row r="502" spans="1:6" ht="14.25">
      <c r="A502" s="4393">
        <v>2.2999999999999998</v>
      </c>
      <c r="B502" s="4249" t="s">
        <v>2400</v>
      </c>
      <c r="C502" s="4232">
        <v>11.12</v>
      </c>
      <c r="D502" s="4233" t="s">
        <v>2525</v>
      </c>
      <c r="E502" s="4234"/>
      <c r="F502" s="4234">
        <f t="shared" si="8"/>
        <v>0</v>
      </c>
    </row>
    <row r="503" spans="1:6" ht="14.25">
      <c r="A503" s="4389"/>
      <c r="B503" s="4231"/>
      <c r="C503" s="4232"/>
      <c r="D503" s="4250"/>
      <c r="E503" s="4234"/>
      <c r="F503" s="4234" t="str">
        <f t="shared" si="8"/>
        <v xml:space="preserve"> </v>
      </c>
    </row>
    <row r="504" spans="1:6" ht="15">
      <c r="A504" s="4390">
        <v>3</v>
      </c>
      <c r="B504" s="4344" t="s">
        <v>3711</v>
      </c>
      <c r="C504" s="4232"/>
      <c r="D504" s="4250"/>
      <c r="E504" s="4234"/>
      <c r="F504" s="4234" t="str">
        <f t="shared" si="8"/>
        <v xml:space="preserve"> </v>
      </c>
    </row>
    <row r="505" spans="1:6" ht="14.25">
      <c r="A505" s="4393">
        <v>3.1</v>
      </c>
      <c r="B505" s="4231" t="s">
        <v>3870</v>
      </c>
      <c r="C505" s="4232">
        <v>8.24</v>
      </c>
      <c r="D505" s="4250" t="s">
        <v>2430</v>
      </c>
      <c r="E505" s="4234"/>
      <c r="F505" s="4234">
        <f t="shared" si="8"/>
        <v>0</v>
      </c>
    </row>
    <row r="506" spans="1:6" ht="14.25">
      <c r="A506" s="4393">
        <v>3.2</v>
      </c>
      <c r="B506" s="4231" t="s">
        <v>3871</v>
      </c>
      <c r="C506" s="4232">
        <v>0.93</v>
      </c>
      <c r="D506" s="4250" t="s">
        <v>2430</v>
      </c>
      <c r="E506" s="4234"/>
      <c r="F506" s="4234">
        <f t="shared" si="8"/>
        <v>0</v>
      </c>
    </row>
    <row r="507" spans="1:6" ht="14.25">
      <c r="A507" s="4393">
        <v>3.3</v>
      </c>
      <c r="B507" s="4231" t="s">
        <v>3869</v>
      </c>
      <c r="C507" s="4232">
        <v>8.83</v>
      </c>
      <c r="D507" s="4250" t="s">
        <v>2430</v>
      </c>
      <c r="E507" s="4234"/>
      <c r="F507" s="4234">
        <f t="shared" si="8"/>
        <v>0</v>
      </c>
    </row>
    <row r="508" spans="1:6" ht="14.25">
      <c r="A508" s="4450">
        <v>3.4</v>
      </c>
      <c r="B508" s="4451" t="s">
        <v>3868</v>
      </c>
      <c r="C508" s="4465">
        <v>2</v>
      </c>
      <c r="D508" s="4453" t="s">
        <v>2433</v>
      </c>
      <c r="E508" s="4467"/>
      <c r="F508" s="4467">
        <f t="shared" si="8"/>
        <v>0</v>
      </c>
    </row>
    <row r="509" spans="1:6" ht="14.25">
      <c r="A509" s="4389"/>
      <c r="B509" s="4231"/>
      <c r="C509" s="4232"/>
      <c r="D509" s="4250"/>
      <c r="E509" s="4234"/>
      <c r="F509" s="4234" t="str">
        <f t="shared" si="8"/>
        <v xml:space="preserve"> </v>
      </c>
    </row>
    <row r="510" spans="1:6" ht="15">
      <c r="A510" s="4390">
        <v>4</v>
      </c>
      <c r="B510" s="4344" t="s">
        <v>884</v>
      </c>
      <c r="C510" s="4232"/>
      <c r="D510" s="4250"/>
      <c r="E510" s="4234"/>
      <c r="F510" s="4234" t="str">
        <f t="shared" si="8"/>
        <v xml:space="preserve"> </v>
      </c>
    </row>
    <row r="511" spans="1:6" ht="14.25">
      <c r="A511" s="4393">
        <v>4.0999999999999996</v>
      </c>
      <c r="B511" s="4231" t="s">
        <v>3635</v>
      </c>
      <c r="C511" s="4232">
        <v>47.35</v>
      </c>
      <c r="D511" s="4250" t="s">
        <v>2432</v>
      </c>
      <c r="E511" s="4234"/>
      <c r="F511" s="4234">
        <f t="shared" si="8"/>
        <v>0</v>
      </c>
    </row>
    <row r="512" spans="1:6" ht="14.25">
      <c r="A512" s="4393">
        <v>4.2</v>
      </c>
      <c r="B512" s="4231" t="s">
        <v>3602</v>
      </c>
      <c r="C512" s="4232">
        <v>136.49</v>
      </c>
      <c r="D512" s="4250" t="s">
        <v>2432</v>
      </c>
      <c r="E512" s="4234"/>
      <c r="F512" s="4234">
        <f t="shared" si="8"/>
        <v>0</v>
      </c>
    </row>
    <row r="513" spans="1:6" ht="14.25">
      <c r="A513" s="4393">
        <v>4.3</v>
      </c>
      <c r="B513" s="4231" t="s">
        <v>2404</v>
      </c>
      <c r="C513" s="4232">
        <v>4.29</v>
      </c>
      <c r="D513" s="4250" t="s">
        <v>2432</v>
      </c>
      <c r="E513" s="4234"/>
      <c r="F513" s="4234">
        <f t="shared" si="8"/>
        <v>0</v>
      </c>
    </row>
    <row r="514" spans="1:6" ht="14.25">
      <c r="A514" s="4389"/>
      <c r="B514" s="4231"/>
      <c r="C514" s="4232"/>
      <c r="D514" s="4250"/>
      <c r="E514" s="4234"/>
      <c r="F514" s="4234" t="str">
        <f t="shared" si="8"/>
        <v xml:space="preserve"> </v>
      </c>
    </row>
    <row r="515" spans="1:6" ht="15">
      <c r="A515" s="4390">
        <v>5</v>
      </c>
      <c r="B515" s="4344" t="s">
        <v>886</v>
      </c>
      <c r="C515" s="4232"/>
      <c r="D515" s="4250"/>
      <c r="E515" s="4234"/>
      <c r="F515" s="4234" t="str">
        <f t="shared" si="8"/>
        <v xml:space="preserve"> </v>
      </c>
    </row>
    <row r="516" spans="1:6" ht="14.25">
      <c r="A516" s="4393">
        <v>5.0999999999999996</v>
      </c>
      <c r="B516" s="4231" t="s">
        <v>2567</v>
      </c>
      <c r="C516" s="4232">
        <v>88.34</v>
      </c>
      <c r="D516" s="4250" t="s">
        <v>2432</v>
      </c>
      <c r="E516" s="4234"/>
      <c r="F516" s="4234">
        <f t="shared" si="8"/>
        <v>0</v>
      </c>
    </row>
    <row r="517" spans="1:6" ht="14.25">
      <c r="A517" s="4393">
        <v>5.2</v>
      </c>
      <c r="B517" s="4231" t="s">
        <v>2405</v>
      </c>
      <c r="C517" s="4232">
        <v>369.85</v>
      </c>
      <c r="D517" s="4250" t="s">
        <v>2432</v>
      </c>
      <c r="E517" s="4234"/>
      <c r="F517" s="4234">
        <f t="shared" si="8"/>
        <v>0</v>
      </c>
    </row>
    <row r="518" spans="1:6" ht="14.25">
      <c r="A518" s="4393">
        <v>5.3</v>
      </c>
      <c r="B518" s="4231" t="s">
        <v>1548</v>
      </c>
      <c r="C518" s="4232">
        <v>201.45</v>
      </c>
      <c r="D518" s="4250" t="s">
        <v>1</v>
      </c>
      <c r="E518" s="4234"/>
      <c r="F518" s="4234">
        <f t="shared" si="8"/>
        <v>0</v>
      </c>
    </row>
    <row r="519" spans="1:6" ht="14.25">
      <c r="A519" s="4393">
        <v>5.4</v>
      </c>
      <c r="B519" s="4231" t="s">
        <v>2562</v>
      </c>
      <c r="C519" s="3540">
        <v>61.58</v>
      </c>
      <c r="D519" s="4233" t="s">
        <v>2432</v>
      </c>
      <c r="E519" s="4234"/>
      <c r="F519" s="4234">
        <f t="shared" si="8"/>
        <v>0</v>
      </c>
    </row>
    <row r="520" spans="1:6" ht="14.25">
      <c r="A520" s="4393">
        <v>5.5</v>
      </c>
      <c r="B520" s="4231" t="s">
        <v>3636</v>
      </c>
      <c r="C520" s="4232">
        <v>46.2</v>
      </c>
      <c r="D520" s="4250" t="s">
        <v>2432</v>
      </c>
      <c r="E520" s="4234"/>
      <c r="F520" s="4234">
        <f t="shared" si="8"/>
        <v>0</v>
      </c>
    </row>
    <row r="521" spans="1:6" ht="14.25">
      <c r="A521" s="4393">
        <v>5.6</v>
      </c>
      <c r="B521" s="4231" t="s">
        <v>2397</v>
      </c>
      <c r="C521" s="4232">
        <v>86.58</v>
      </c>
      <c r="D521" s="4250" t="s">
        <v>2432</v>
      </c>
      <c r="E521" s="4234"/>
      <c r="F521" s="4234">
        <f t="shared" si="8"/>
        <v>0</v>
      </c>
    </row>
    <row r="522" spans="1:6" ht="14.25">
      <c r="A522" s="4393">
        <v>5.7</v>
      </c>
      <c r="B522" s="4231" t="s">
        <v>2406</v>
      </c>
      <c r="C522" s="4232">
        <v>54.95</v>
      </c>
      <c r="D522" s="4250" t="s">
        <v>1</v>
      </c>
      <c r="E522" s="4234"/>
      <c r="F522" s="4234">
        <f t="shared" si="8"/>
        <v>0</v>
      </c>
    </row>
    <row r="523" spans="1:6" ht="14.25">
      <c r="A523" s="4393">
        <v>5.8</v>
      </c>
      <c r="B523" s="4231" t="s">
        <v>2407</v>
      </c>
      <c r="C523" s="4232">
        <v>38.1</v>
      </c>
      <c r="D523" s="4250" t="s">
        <v>2432</v>
      </c>
      <c r="E523" s="4234"/>
      <c r="F523" s="4234">
        <f t="shared" si="8"/>
        <v>0</v>
      </c>
    </row>
    <row r="524" spans="1:6" ht="14.25">
      <c r="A524" s="4393">
        <v>5.9</v>
      </c>
      <c r="B524" s="4231" t="s">
        <v>2408</v>
      </c>
      <c r="C524" s="4232">
        <v>334.81</v>
      </c>
      <c r="D524" s="4250" t="s">
        <v>2432</v>
      </c>
      <c r="E524" s="4234"/>
      <c r="F524" s="4234">
        <f t="shared" ref="F524:F532" si="21">IF(C524&gt;0,(ROUND((E524*C524),2))," ")</f>
        <v>0</v>
      </c>
    </row>
    <row r="525" spans="1:6" ht="14.25">
      <c r="A525" s="4389">
        <v>5.0999999999999996</v>
      </c>
      <c r="B525" s="4184" t="s">
        <v>3526</v>
      </c>
      <c r="C525" s="4175">
        <v>20.100000000000001</v>
      </c>
      <c r="D525" s="4270" t="s">
        <v>1</v>
      </c>
      <c r="E525" s="4234"/>
      <c r="F525" s="4234">
        <f t="shared" si="21"/>
        <v>0</v>
      </c>
    </row>
    <row r="526" spans="1:6" ht="14.25">
      <c r="A526" s="4389"/>
      <c r="B526" s="4231"/>
      <c r="C526" s="4232"/>
      <c r="D526" s="4250"/>
      <c r="E526" s="4234"/>
      <c r="F526" s="4234" t="str">
        <f t="shared" si="21"/>
        <v xml:space="preserve"> </v>
      </c>
    </row>
    <row r="527" spans="1:6" ht="15">
      <c r="A527" s="4390">
        <v>6</v>
      </c>
      <c r="B527" s="4344" t="s">
        <v>909</v>
      </c>
      <c r="C527" s="4232"/>
      <c r="D527" s="4250"/>
      <c r="E527" s="4234"/>
      <c r="F527" s="4234" t="str">
        <f t="shared" si="21"/>
        <v xml:space="preserve"> </v>
      </c>
    </row>
    <row r="528" spans="1:6" ht="14.25">
      <c r="A528" s="4393">
        <v>6.1</v>
      </c>
      <c r="B528" s="4231" t="s">
        <v>2935</v>
      </c>
      <c r="C528" s="4232">
        <v>6</v>
      </c>
      <c r="D528" s="4233" t="s">
        <v>2433</v>
      </c>
      <c r="E528" s="4234"/>
      <c r="F528" s="4234">
        <f>IF(C528&gt;0,(ROUND((E528*C528),2))," ")</f>
        <v>0</v>
      </c>
    </row>
    <row r="529" spans="1:6" ht="14.25">
      <c r="A529" s="4389"/>
      <c r="B529" s="4231"/>
      <c r="C529" s="4232"/>
      <c r="D529" s="4250"/>
      <c r="E529" s="4234"/>
      <c r="F529" s="4234" t="str">
        <f t="shared" si="21"/>
        <v xml:space="preserve"> </v>
      </c>
    </row>
    <row r="530" spans="1:6" ht="15">
      <c r="A530" s="4390">
        <v>7</v>
      </c>
      <c r="B530" s="4344" t="s">
        <v>910</v>
      </c>
      <c r="C530" s="4232"/>
      <c r="D530" s="4250"/>
      <c r="E530" s="4234"/>
      <c r="F530" s="4234" t="str">
        <f t="shared" si="21"/>
        <v xml:space="preserve"> </v>
      </c>
    </row>
    <row r="531" spans="1:6" ht="14.25">
      <c r="A531" s="4393">
        <v>7.1</v>
      </c>
      <c r="B531" s="4231" t="s">
        <v>2418</v>
      </c>
      <c r="C531" s="4232">
        <v>80.48</v>
      </c>
      <c r="D531" s="4233" t="s">
        <v>2601</v>
      </c>
      <c r="E531" s="4234"/>
      <c r="F531" s="4234">
        <f>IF(C531&gt;0,(ROUND((E531*C531),2))," ")</f>
        <v>0</v>
      </c>
    </row>
    <row r="532" spans="1:6" ht="14.25">
      <c r="A532" s="4389"/>
      <c r="B532" s="4231"/>
      <c r="C532" s="4232"/>
      <c r="D532" s="4250"/>
      <c r="E532" s="4234"/>
      <c r="F532" s="4234" t="str">
        <f t="shared" si="21"/>
        <v xml:space="preserve"> </v>
      </c>
    </row>
    <row r="533" spans="1:6" ht="15">
      <c r="A533" s="4390">
        <v>8</v>
      </c>
      <c r="B533" s="4344" t="s">
        <v>904</v>
      </c>
      <c r="C533" s="4232"/>
      <c r="D533" s="4250"/>
      <c r="E533" s="4234"/>
      <c r="F533" s="4234" t="str">
        <f>IF(C533&gt;0,(ROUND((E533*C533),2))," ")</f>
        <v xml:space="preserve"> </v>
      </c>
    </row>
    <row r="534" spans="1:6" ht="14.25">
      <c r="A534" s="4393">
        <v>8.1</v>
      </c>
      <c r="B534" s="4231" t="s">
        <v>2417</v>
      </c>
      <c r="C534" s="4232">
        <v>8</v>
      </c>
      <c r="D534" s="4233" t="s">
        <v>2433</v>
      </c>
      <c r="E534" s="4234"/>
      <c r="F534" s="4234">
        <f>IF(C534&gt;0,(ROUND((E534*C534),2))," ")</f>
        <v>0</v>
      </c>
    </row>
    <row r="535" spans="1:6" ht="14.25">
      <c r="A535" s="4393">
        <v>8.1999999999999993</v>
      </c>
      <c r="B535" s="4231" t="s">
        <v>2520</v>
      </c>
      <c r="C535" s="4232">
        <v>10</v>
      </c>
      <c r="D535" s="4233" t="s">
        <v>2433</v>
      </c>
      <c r="E535" s="4234"/>
      <c r="F535" s="4234">
        <f>IF(C535&gt;0,(ROUND((E535*C535),2))," ")</f>
        <v>0</v>
      </c>
    </row>
    <row r="536" spans="1:6" ht="14.25">
      <c r="A536" s="4393">
        <v>8.3000000000000007</v>
      </c>
      <c r="B536" s="4231" t="s">
        <v>2521</v>
      </c>
      <c r="C536" s="4232">
        <v>8</v>
      </c>
      <c r="D536" s="4233" t="s">
        <v>2433</v>
      </c>
      <c r="E536" s="4234"/>
      <c r="F536" s="4234">
        <f>IF(C536&gt;0,(ROUND((E536*C536),2))," ")</f>
        <v>0</v>
      </c>
    </row>
    <row r="537" spans="1:6" ht="14.25">
      <c r="A537" s="4393">
        <v>8.4</v>
      </c>
      <c r="B537" s="4231" t="s">
        <v>2522</v>
      </c>
      <c r="C537" s="4232">
        <v>1</v>
      </c>
      <c r="D537" s="4233" t="s">
        <v>2433</v>
      </c>
      <c r="E537" s="4234"/>
      <c r="F537" s="4234">
        <f>IF(C537&gt;0,(ROUND((E537*C537),2))," ")</f>
        <v>0</v>
      </c>
    </row>
    <row r="538" spans="1:6" ht="14.25">
      <c r="A538" s="4393"/>
      <c r="B538" s="4231"/>
      <c r="C538" s="4232"/>
      <c r="D538" s="4233"/>
      <c r="E538" s="4234"/>
      <c r="F538" s="4234"/>
    </row>
    <row r="539" spans="1:6" ht="15">
      <c r="A539" s="4390">
        <v>9</v>
      </c>
      <c r="B539" s="4344" t="s">
        <v>892</v>
      </c>
      <c r="C539" s="4232"/>
      <c r="D539" s="4250"/>
      <c r="E539" s="4234"/>
      <c r="F539" s="4234" t="str">
        <f t="shared" ref="F539:F550" si="22">IF(C539&gt;0,(ROUND((E539*C539),2))," ")</f>
        <v xml:space="preserve"> </v>
      </c>
    </row>
    <row r="540" spans="1:6" s="4235" customFormat="1" ht="14.25">
      <c r="A540" s="4393">
        <v>9.1</v>
      </c>
      <c r="B540" s="4231" t="s">
        <v>2409</v>
      </c>
      <c r="C540" s="4232">
        <v>1</v>
      </c>
      <c r="D540" s="4233" t="s">
        <v>2433</v>
      </c>
      <c r="E540" s="4234"/>
      <c r="F540" s="4234">
        <f t="shared" si="22"/>
        <v>0</v>
      </c>
    </row>
    <row r="541" spans="1:6" s="4235" customFormat="1" ht="14.25">
      <c r="A541" s="4393">
        <v>9.1999999999999993</v>
      </c>
      <c r="B541" s="4231" t="s">
        <v>2410</v>
      </c>
      <c r="C541" s="4232">
        <v>1</v>
      </c>
      <c r="D541" s="4233" t="s">
        <v>2433</v>
      </c>
      <c r="E541" s="4234"/>
      <c r="F541" s="4234">
        <f t="shared" si="22"/>
        <v>0</v>
      </c>
    </row>
    <row r="542" spans="1:6" s="4235" customFormat="1" ht="14.25">
      <c r="A542" s="4393">
        <v>9.3000000000000007</v>
      </c>
      <c r="B542" s="4231" t="s">
        <v>2411</v>
      </c>
      <c r="C542" s="4232">
        <v>1</v>
      </c>
      <c r="D542" s="4233" t="s">
        <v>2433</v>
      </c>
      <c r="E542" s="4234"/>
      <c r="F542" s="4234">
        <f t="shared" si="22"/>
        <v>0</v>
      </c>
    </row>
    <row r="543" spans="1:6" s="4235" customFormat="1" ht="14.25">
      <c r="A543" s="4393">
        <v>9.4</v>
      </c>
      <c r="B543" s="4231" t="s">
        <v>2412</v>
      </c>
      <c r="C543" s="4232">
        <v>1</v>
      </c>
      <c r="D543" s="4233" t="s">
        <v>2433</v>
      </c>
      <c r="E543" s="4234"/>
      <c r="F543" s="4234">
        <f t="shared" si="22"/>
        <v>0</v>
      </c>
    </row>
    <row r="544" spans="1:6" s="4235" customFormat="1" ht="14.25">
      <c r="A544" s="4393">
        <v>9.5</v>
      </c>
      <c r="B544" s="4231" t="s">
        <v>2413</v>
      </c>
      <c r="C544" s="4232">
        <v>1</v>
      </c>
      <c r="D544" s="4233" t="s">
        <v>2433</v>
      </c>
      <c r="E544" s="4234"/>
      <c r="F544" s="4234">
        <f t="shared" si="22"/>
        <v>0</v>
      </c>
    </row>
    <row r="545" spans="1:6" s="4235" customFormat="1" ht="14.25">
      <c r="A545" s="4393">
        <v>9.6</v>
      </c>
      <c r="B545" s="4231" t="s">
        <v>2414</v>
      </c>
      <c r="C545" s="4232">
        <v>1</v>
      </c>
      <c r="D545" s="4233" t="s">
        <v>2433</v>
      </c>
      <c r="E545" s="4234"/>
      <c r="F545" s="4234">
        <f t="shared" si="22"/>
        <v>0</v>
      </c>
    </row>
    <row r="546" spans="1:6" ht="14.25">
      <c r="A546" s="4393">
        <v>9.6999999999999993</v>
      </c>
      <c r="B546" s="4212" t="s">
        <v>3530</v>
      </c>
      <c r="C546" s="4232">
        <v>3</v>
      </c>
      <c r="D546" s="4233" t="s">
        <v>2433</v>
      </c>
      <c r="E546" s="4234"/>
      <c r="F546" s="4234">
        <f t="shared" si="22"/>
        <v>0</v>
      </c>
    </row>
    <row r="547" spans="1:6" s="4235" customFormat="1" ht="14.25">
      <c r="A547" s="4393">
        <v>9.8000000000000007</v>
      </c>
      <c r="B547" s="4231" t="s">
        <v>3028</v>
      </c>
      <c r="C547" s="4232">
        <v>1</v>
      </c>
      <c r="D547" s="4233" t="s">
        <v>2433</v>
      </c>
      <c r="E547" s="4234"/>
      <c r="F547" s="4234">
        <f t="shared" si="22"/>
        <v>0</v>
      </c>
    </row>
    <row r="548" spans="1:6" s="4237" customFormat="1" ht="14.25">
      <c r="A548" s="4393">
        <v>9.9</v>
      </c>
      <c r="B548" s="4231" t="s">
        <v>2376</v>
      </c>
      <c r="C548" s="4232">
        <v>3</v>
      </c>
      <c r="D548" s="4233" t="s">
        <v>2433</v>
      </c>
      <c r="E548" s="4234"/>
      <c r="F548" s="4234">
        <f t="shared" si="22"/>
        <v>0</v>
      </c>
    </row>
    <row r="549" spans="1:6" s="4237" customFormat="1" ht="14.25">
      <c r="A549" s="4389">
        <v>9.1</v>
      </c>
      <c r="B549" s="4231" t="s">
        <v>2415</v>
      </c>
      <c r="C549" s="4232">
        <v>1</v>
      </c>
      <c r="D549" s="4233" t="s">
        <v>2433</v>
      </c>
      <c r="E549" s="4234"/>
      <c r="F549" s="4234">
        <f t="shared" si="22"/>
        <v>0</v>
      </c>
    </row>
    <row r="550" spans="1:6" s="4235" customFormat="1" ht="14.25">
      <c r="A550" s="4389">
        <v>9.11</v>
      </c>
      <c r="B550" s="4231" t="s">
        <v>2416</v>
      </c>
      <c r="C550" s="4232">
        <v>1</v>
      </c>
      <c r="D550" s="4233" t="s">
        <v>42</v>
      </c>
      <c r="E550" s="4234"/>
      <c r="F550" s="4234">
        <f t="shared" si="22"/>
        <v>0</v>
      </c>
    </row>
    <row r="551" spans="1:6" s="4326" customFormat="1" ht="14.25">
      <c r="A551" s="4325">
        <v>9.1199999999999992</v>
      </c>
      <c r="B551" s="4212" t="s">
        <v>3637</v>
      </c>
      <c r="C551" s="4191">
        <v>1</v>
      </c>
      <c r="D551" s="4194" t="s">
        <v>2433</v>
      </c>
      <c r="E551" s="4210"/>
      <c r="F551" s="4227">
        <f t="shared" ref="F551" si="23">ROUND(C551*E551,2)</f>
        <v>0</v>
      </c>
    </row>
    <row r="552" spans="1:6" s="4326" customFormat="1" ht="14.25">
      <c r="A552" s="4325"/>
      <c r="B552" s="4212"/>
      <c r="C552" s="4191"/>
      <c r="D552" s="4194"/>
      <c r="E552" s="4210"/>
      <c r="F552" s="4227"/>
    </row>
    <row r="553" spans="1:6" s="4261" customFormat="1" ht="15">
      <c r="A553" s="4390">
        <v>14</v>
      </c>
      <c r="B553" s="4344" t="s">
        <v>3873</v>
      </c>
      <c r="C553" s="4258"/>
      <c r="D553" s="4271"/>
      <c r="E553" s="4259"/>
      <c r="F553" s="4259" t="str">
        <f t="shared" ref="F553:F592" si="24">IF(C553&gt;0,(ROUND((E553*C553),2))," ")</f>
        <v xml:space="preserve"> </v>
      </c>
    </row>
    <row r="554" spans="1:6" s="4261" customFormat="1" ht="14.25">
      <c r="A554" s="4393">
        <v>14.1</v>
      </c>
      <c r="B554" s="4231" t="s">
        <v>3510</v>
      </c>
      <c r="C554" s="4232">
        <v>1</v>
      </c>
      <c r="D554" s="4250" t="s">
        <v>42</v>
      </c>
      <c r="E554" s="4234"/>
      <c r="F554" s="4234">
        <f t="shared" si="24"/>
        <v>0</v>
      </c>
    </row>
    <row r="555" spans="1:6" s="4261" customFormat="1" ht="15">
      <c r="A555" s="4394"/>
      <c r="B555" s="4399"/>
      <c r="C555" s="4258"/>
      <c r="D555" s="4271"/>
      <c r="E555" s="4259"/>
      <c r="F555" s="4259" t="str">
        <f t="shared" si="24"/>
        <v xml:space="preserve"> </v>
      </c>
    </row>
    <row r="556" spans="1:6" s="4237" customFormat="1" ht="25.5">
      <c r="A556" s="4391">
        <v>14.2</v>
      </c>
      <c r="B556" s="4343" t="s">
        <v>3835</v>
      </c>
      <c r="C556" s="4232">
        <v>1</v>
      </c>
      <c r="D556" s="4250" t="s">
        <v>42</v>
      </c>
      <c r="E556" s="4234"/>
      <c r="F556" s="4234">
        <f t="shared" si="24"/>
        <v>0</v>
      </c>
    </row>
    <row r="557" spans="1:6" s="4237" customFormat="1" ht="15">
      <c r="A557" s="4394"/>
      <c r="B557" s="4399"/>
      <c r="C557" s="4232"/>
      <c r="D557" s="4250"/>
      <c r="E557" s="4234"/>
      <c r="F557" s="4234" t="str">
        <f t="shared" si="24"/>
        <v xml:space="preserve"> </v>
      </c>
    </row>
    <row r="558" spans="1:6" s="4237" customFormat="1" ht="15">
      <c r="A558" s="4391">
        <v>14.3</v>
      </c>
      <c r="B558" s="4344" t="s">
        <v>3511</v>
      </c>
      <c r="C558" s="4232"/>
      <c r="D558" s="4250"/>
      <c r="E558" s="4234"/>
      <c r="F558" s="4234" t="str">
        <f t="shared" si="24"/>
        <v xml:space="preserve"> </v>
      </c>
    </row>
    <row r="559" spans="1:6" s="4237" customFormat="1" ht="14.25">
      <c r="A559" s="4389" t="s">
        <v>3874</v>
      </c>
      <c r="B559" s="4231" t="s">
        <v>3608</v>
      </c>
      <c r="C559" s="4232">
        <v>43.34</v>
      </c>
      <c r="D559" s="4250" t="s">
        <v>1</v>
      </c>
      <c r="E559" s="4234"/>
      <c r="F559" s="4234">
        <f t="shared" si="24"/>
        <v>0</v>
      </c>
    </row>
    <row r="560" spans="1:6" s="4237" customFormat="1" ht="15">
      <c r="A560" s="4468"/>
      <c r="B560" s="4479"/>
      <c r="C560" s="4465"/>
      <c r="D560" s="4466"/>
      <c r="E560" s="4467"/>
      <c r="F560" s="4467" t="str">
        <f t="shared" si="24"/>
        <v xml:space="preserve"> </v>
      </c>
    </row>
    <row r="561" spans="1:6" s="4237" customFormat="1" ht="15">
      <c r="A561" s="4391">
        <v>14.4</v>
      </c>
      <c r="B561" s="4344" t="s">
        <v>3512</v>
      </c>
      <c r="C561" s="4232"/>
      <c r="D561" s="4250"/>
      <c r="E561" s="4234"/>
      <c r="F561" s="4234" t="str">
        <f t="shared" si="24"/>
        <v xml:space="preserve"> </v>
      </c>
    </row>
    <row r="562" spans="1:6" s="4237" customFormat="1" ht="14.25">
      <c r="A562" s="4389" t="s">
        <v>3875</v>
      </c>
      <c r="B562" s="4231" t="s">
        <v>3638</v>
      </c>
      <c r="C562" s="4232">
        <v>42.08</v>
      </c>
      <c r="D562" s="4250" t="s">
        <v>1</v>
      </c>
      <c r="E562" s="4234"/>
      <c r="F562" s="4234">
        <f t="shared" si="24"/>
        <v>0</v>
      </c>
    </row>
    <row r="563" spans="1:6" s="4237" customFormat="1" ht="15">
      <c r="A563" s="4394"/>
      <c r="B563" s="4344"/>
      <c r="C563" s="4232"/>
      <c r="D563" s="4250"/>
      <c r="E563" s="4234"/>
      <c r="F563" s="4234" t="str">
        <f t="shared" si="24"/>
        <v xml:space="preserve"> </v>
      </c>
    </row>
    <row r="564" spans="1:6" s="4237" customFormat="1" ht="15">
      <c r="A564" s="4391">
        <v>14.5</v>
      </c>
      <c r="B564" s="4344" t="s">
        <v>3513</v>
      </c>
      <c r="C564" s="4232"/>
      <c r="D564" s="4250"/>
      <c r="E564" s="4234"/>
      <c r="F564" s="4234" t="str">
        <f t="shared" si="24"/>
        <v xml:space="preserve"> </v>
      </c>
    </row>
    <row r="565" spans="1:6" s="4237" customFormat="1" ht="14.25">
      <c r="A565" s="4389" t="s">
        <v>3876</v>
      </c>
      <c r="B565" s="4231" t="s">
        <v>3639</v>
      </c>
      <c r="C565" s="4232">
        <v>8</v>
      </c>
      <c r="D565" s="4233" t="s">
        <v>2433</v>
      </c>
      <c r="E565" s="4234"/>
      <c r="F565" s="4234">
        <f t="shared" si="24"/>
        <v>0</v>
      </c>
    </row>
    <row r="566" spans="1:6" s="4237" customFormat="1" ht="14.25">
      <c r="A566" s="4389" t="s">
        <v>3877</v>
      </c>
      <c r="B566" s="4231" t="s">
        <v>3640</v>
      </c>
      <c r="C566" s="4232">
        <v>2</v>
      </c>
      <c r="D566" s="4233" t="s">
        <v>2433</v>
      </c>
      <c r="E566" s="4234"/>
      <c r="F566" s="4234">
        <f t="shared" si="24"/>
        <v>0</v>
      </c>
    </row>
    <row r="567" spans="1:6" s="4237" customFormat="1" ht="14.25">
      <c r="A567" s="4389" t="s">
        <v>3878</v>
      </c>
      <c r="B567" s="4231" t="s">
        <v>3641</v>
      </c>
      <c r="C567" s="4232">
        <v>3</v>
      </c>
      <c r="D567" s="4233" t="s">
        <v>2433</v>
      </c>
      <c r="E567" s="4234"/>
      <c r="F567" s="4234">
        <f t="shared" si="24"/>
        <v>0</v>
      </c>
    </row>
    <row r="568" spans="1:6" s="4237" customFormat="1" ht="14.25">
      <c r="A568" s="4389" t="s">
        <v>3879</v>
      </c>
      <c r="B568" s="4231" t="s">
        <v>3514</v>
      </c>
      <c r="C568" s="4232">
        <v>1</v>
      </c>
      <c r="D568" s="4233" t="s">
        <v>42</v>
      </c>
      <c r="E568" s="4234"/>
      <c r="F568" s="4234">
        <f t="shared" si="24"/>
        <v>0</v>
      </c>
    </row>
    <row r="569" spans="1:6" s="4261" customFormat="1" ht="15">
      <c r="A569" s="4402"/>
      <c r="B569" s="4251"/>
      <c r="C569" s="4258"/>
      <c r="D569" s="4271"/>
      <c r="E569" s="4259"/>
      <c r="F569" s="4234" t="str">
        <f t="shared" si="24"/>
        <v xml:space="preserve"> </v>
      </c>
    </row>
    <row r="570" spans="1:6" s="4237" customFormat="1" ht="15">
      <c r="A570" s="4391">
        <v>14.6</v>
      </c>
      <c r="B570" s="4344" t="s">
        <v>3537</v>
      </c>
      <c r="C570" s="4232"/>
      <c r="D570" s="4250"/>
      <c r="E570" s="4234"/>
      <c r="F570" s="4234" t="str">
        <f t="shared" si="24"/>
        <v xml:space="preserve"> </v>
      </c>
    </row>
    <row r="571" spans="1:6" s="4237" customFormat="1" ht="14.25">
      <c r="A571" s="4389" t="s">
        <v>3880</v>
      </c>
      <c r="B571" s="4403" t="s">
        <v>3510</v>
      </c>
      <c r="C571" s="4232">
        <v>22.68</v>
      </c>
      <c r="D571" s="4250" t="s">
        <v>1</v>
      </c>
      <c r="E571" s="4234"/>
      <c r="F571" s="4234">
        <f t="shared" si="24"/>
        <v>0</v>
      </c>
    </row>
    <row r="572" spans="1:6" s="4260" customFormat="1" ht="15">
      <c r="A572" s="4402"/>
      <c r="B572" s="4251"/>
      <c r="C572" s="4232"/>
      <c r="D572" s="4250"/>
      <c r="E572" s="4234"/>
      <c r="F572" s="4234" t="str">
        <f t="shared" si="24"/>
        <v xml:space="preserve"> </v>
      </c>
    </row>
    <row r="573" spans="1:6" s="4235" customFormat="1" ht="25.5">
      <c r="A573" s="4394" t="s">
        <v>3881</v>
      </c>
      <c r="B573" s="4343" t="s">
        <v>3835</v>
      </c>
      <c r="C573" s="4232">
        <v>1</v>
      </c>
      <c r="D573" s="4250" t="s">
        <v>42</v>
      </c>
      <c r="E573" s="4234"/>
      <c r="F573" s="4234">
        <f t="shared" si="24"/>
        <v>0</v>
      </c>
    </row>
    <row r="574" spans="1:6" s="4235" customFormat="1" ht="15">
      <c r="A574" s="4394"/>
      <c r="B574" s="4399"/>
      <c r="C574" s="4232"/>
      <c r="D574" s="4250"/>
      <c r="E574" s="4234"/>
      <c r="F574" s="4234" t="str">
        <f t="shared" si="24"/>
        <v xml:space="preserve"> </v>
      </c>
    </row>
    <row r="575" spans="1:6" s="4235" customFormat="1" ht="15">
      <c r="A575" s="4394" t="s">
        <v>3882</v>
      </c>
      <c r="B575" s="4344" t="s">
        <v>3511</v>
      </c>
      <c r="C575" s="4232"/>
      <c r="D575" s="4250"/>
      <c r="E575" s="4234"/>
      <c r="F575" s="4234" t="str">
        <f t="shared" si="24"/>
        <v xml:space="preserve"> </v>
      </c>
    </row>
    <row r="576" spans="1:6" s="4235" customFormat="1" ht="14.25">
      <c r="A576" s="4389" t="s">
        <v>3883</v>
      </c>
      <c r="B576" s="4403" t="s">
        <v>3642</v>
      </c>
      <c r="C576" s="4232">
        <v>7.62</v>
      </c>
      <c r="D576" s="4250" t="s">
        <v>1</v>
      </c>
      <c r="E576" s="4224"/>
      <c r="F576" s="4234">
        <f t="shared" si="24"/>
        <v>0</v>
      </c>
    </row>
    <row r="577" spans="1:6" s="4235" customFormat="1" ht="14.25">
      <c r="A577" s="4389" t="s">
        <v>3884</v>
      </c>
      <c r="B577" s="4403" t="s">
        <v>3611</v>
      </c>
      <c r="C577" s="4232">
        <v>1.8</v>
      </c>
      <c r="D577" s="4250" t="s">
        <v>1</v>
      </c>
      <c r="E577" s="4224"/>
      <c r="F577" s="4234">
        <f t="shared" si="24"/>
        <v>0</v>
      </c>
    </row>
    <row r="578" spans="1:6" s="4235" customFormat="1" ht="14.25">
      <c r="A578" s="4389" t="s">
        <v>3885</v>
      </c>
      <c r="B578" s="4403" t="s">
        <v>3610</v>
      </c>
      <c r="C578" s="4232">
        <v>14.07</v>
      </c>
      <c r="D578" s="4250" t="s">
        <v>1</v>
      </c>
      <c r="E578" s="4224"/>
      <c r="F578" s="4234">
        <f t="shared" si="24"/>
        <v>0</v>
      </c>
    </row>
    <row r="579" spans="1:6" s="4235" customFormat="1" ht="15">
      <c r="A579" s="4394"/>
      <c r="B579" s="4399"/>
      <c r="C579" s="4232"/>
      <c r="D579" s="4250"/>
      <c r="E579" s="4224"/>
      <c r="F579" s="4234" t="str">
        <f t="shared" si="24"/>
        <v xml:space="preserve"> </v>
      </c>
    </row>
    <row r="580" spans="1:6" s="4235" customFormat="1" ht="15">
      <c r="A580" s="4394" t="s">
        <v>3886</v>
      </c>
      <c r="B580" s="4344" t="s">
        <v>3512</v>
      </c>
      <c r="C580" s="4232"/>
      <c r="D580" s="4250"/>
      <c r="E580" s="4224"/>
      <c r="F580" s="4234" t="str">
        <f t="shared" si="24"/>
        <v xml:space="preserve"> </v>
      </c>
    </row>
    <row r="581" spans="1:6" s="4235" customFormat="1" ht="14.25">
      <c r="A581" s="4389" t="s">
        <v>3887</v>
      </c>
      <c r="B581" s="4403" t="s">
        <v>3643</v>
      </c>
      <c r="C581" s="4232">
        <v>7.4</v>
      </c>
      <c r="D581" s="4250" t="s">
        <v>1</v>
      </c>
      <c r="E581" s="4224"/>
      <c r="F581" s="4234">
        <f t="shared" si="24"/>
        <v>0</v>
      </c>
    </row>
    <row r="582" spans="1:6" s="4235" customFormat="1" ht="14.25">
      <c r="A582" s="4389" t="s">
        <v>3888</v>
      </c>
      <c r="B582" s="4403" t="s">
        <v>3612</v>
      </c>
      <c r="C582" s="4232">
        <v>1.75</v>
      </c>
      <c r="D582" s="4250" t="s">
        <v>1</v>
      </c>
      <c r="E582" s="4224"/>
      <c r="F582" s="4234">
        <f t="shared" si="24"/>
        <v>0</v>
      </c>
    </row>
    <row r="583" spans="1:6" s="4235" customFormat="1" ht="14.25">
      <c r="A583" s="4389" t="s">
        <v>3889</v>
      </c>
      <c r="B583" s="4403" t="s">
        <v>3613</v>
      </c>
      <c r="C583" s="4232">
        <v>13.53</v>
      </c>
      <c r="D583" s="4250" t="s">
        <v>1</v>
      </c>
      <c r="E583" s="4224"/>
      <c r="F583" s="4234">
        <f t="shared" si="24"/>
        <v>0</v>
      </c>
    </row>
    <row r="584" spans="1:6" s="4235" customFormat="1" ht="15">
      <c r="A584" s="4394"/>
      <c r="B584" s="4399"/>
      <c r="C584" s="4232"/>
      <c r="D584" s="4250"/>
      <c r="E584" s="4224"/>
      <c r="F584" s="4234" t="str">
        <f t="shared" si="24"/>
        <v xml:space="preserve"> </v>
      </c>
    </row>
    <row r="585" spans="1:6" s="4235" customFormat="1" ht="15">
      <c r="A585" s="4394" t="s">
        <v>3890</v>
      </c>
      <c r="B585" s="4344" t="s">
        <v>3534</v>
      </c>
      <c r="C585" s="4232"/>
      <c r="D585" s="4250"/>
      <c r="E585" s="4224"/>
      <c r="F585" s="4234" t="str">
        <f t="shared" si="24"/>
        <v xml:space="preserve"> </v>
      </c>
    </row>
    <row r="586" spans="1:6" s="4235" customFormat="1" ht="14.25">
      <c r="A586" s="4389" t="s">
        <v>3891</v>
      </c>
      <c r="B586" s="4403" t="s">
        <v>3893</v>
      </c>
      <c r="C586" s="4232">
        <v>1</v>
      </c>
      <c r="D586" s="4233" t="s">
        <v>2433</v>
      </c>
      <c r="E586" s="4398"/>
      <c r="F586" s="4234">
        <f t="shared" si="24"/>
        <v>0</v>
      </c>
    </row>
    <row r="587" spans="1:6" s="4235" customFormat="1" ht="14.25">
      <c r="A587" s="4389" t="s">
        <v>3892</v>
      </c>
      <c r="B587" s="4403" t="s">
        <v>3894</v>
      </c>
      <c r="C587" s="4232">
        <v>2</v>
      </c>
      <c r="D587" s="4233" t="s">
        <v>2433</v>
      </c>
      <c r="E587" s="4398"/>
      <c r="F587" s="4234">
        <f t="shared" si="24"/>
        <v>0</v>
      </c>
    </row>
    <row r="588" spans="1:6" s="4235" customFormat="1" ht="14.25">
      <c r="A588" s="4389" t="s">
        <v>3898</v>
      </c>
      <c r="B588" s="4403" t="s">
        <v>3895</v>
      </c>
      <c r="C588" s="4232">
        <v>1</v>
      </c>
      <c r="D588" s="4233" t="s">
        <v>2433</v>
      </c>
      <c r="E588" s="4398"/>
      <c r="F588" s="4234">
        <f t="shared" si="24"/>
        <v>0</v>
      </c>
    </row>
    <row r="589" spans="1:6" s="4235" customFormat="1" ht="14.25">
      <c r="A589" s="4389" t="s">
        <v>3899</v>
      </c>
      <c r="B589" s="4403" t="s">
        <v>3896</v>
      </c>
      <c r="C589" s="4232">
        <v>2</v>
      </c>
      <c r="D589" s="4233" t="s">
        <v>2433</v>
      </c>
      <c r="E589" s="4398"/>
      <c r="F589" s="4234">
        <f t="shared" si="24"/>
        <v>0</v>
      </c>
    </row>
    <row r="590" spans="1:6" s="4235" customFormat="1" ht="14.25">
      <c r="A590" s="4389" t="s">
        <v>3900</v>
      </c>
      <c r="B590" s="4403" t="s">
        <v>3897</v>
      </c>
      <c r="C590" s="4232">
        <v>1</v>
      </c>
      <c r="D590" s="4233" t="s">
        <v>42</v>
      </c>
      <c r="E590" s="4398"/>
      <c r="F590" s="4234">
        <f t="shared" si="24"/>
        <v>0</v>
      </c>
    </row>
    <row r="591" spans="1:6" s="4235" customFormat="1" ht="14.25">
      <c r="A591" s="4389"/>
      <c r="B591" s="4403"/>
      <c r="C591" s="4232"/>
      <c r="D591" s="4233"/>
      <c r="E591" s="4398"/>
      <c r="F591" s="4234"/>
    </row>
    <row r="592" spans="1:6" s="4235" customFormat="1" ht="15">
      <c r="A592" s="4394">
        <v>14.7</v>
      </c>
      <c r="B592" s="4212" t="s">
        <v>3760</v>
      </c>
      <c r="C592" s="4232">
        <v>3</v>
      </c>
      <c r="D592" s="4233" t="s">
        <v>2433</v>
      </c>
      <c r="E592" s="4404"/>
      <c r="F592" s="4234">
        <f t="shared" si="24"/>
        <v>0</v>
      </c>
    </row>
    <row r="593" spans="1:6" s="4241" customFormat="1" ht="15">
      <c r="A593" s="4394"/>
      <c r="B593" s="3435"/>
      <c r="C593" s="3538"/>
      <c r="D593" s="4264"/>
      <c r="E593" s="4265"/>
      <c r="F593" s="4265"/>
    </row>
    <row r="594" spans="1:6" s="4223" customFormat="1" ht="15">
      <c r="A594" s="4405">
        <v>15</v>
      </c>
      <c r="B594" s="4344" t="s">
        <v>3120</v>
      </c>
      <c r="C594" s="4222"/>
      <c r="D594" s="4218"/>
      <c r="E594" s="4217"/>
      <c r="F594" s="4217" t="str">
        <f t="shared" ref="F594:F623" si="25">IF(C594&gt;0,(ROUND((E594*C594),2))," ")</f>
        <v xml:space="preserve"> </v>
      </c>
    </row>
    <row r="595" spans="1:6" ht="14.25" customHeight="1">
      <c r="A595" s="4393">
        <v>15.1</v>
      </c>
      <c r="B595" s="4231" t="s">
        <v>4028</v>
      </c>
      <c r="C595" s="4232">
        <v>12.24</v>
      </c>
      <c r="D595" s="4250" t="s">
        <v>2432</v>
      </c>
      <c r="E595" s="4234"/>
      <c r="F595" s="4234">
        <f>IF(C595&gt;0,(ROUND((E595*C595),2))," ")</f>
        <v>0</v>
      </c>
    </row>
    <row r="596" spans="1:6" ht="14.25" customHeight="1">
      <c r="A596" s="4389"/>
      <c r="B596" s="4231"/>
      <c r="C596" s="4232"/>
      <c r="D596" s="4250"/>
      <c r="E596" s="4234"/>
      <c r="F596" s="4234" t="str">
        <f t="shared" si="25"/>
        <v xml:space="preserve"> </v>
      </c>
    </row>
    <row r="597" spans="1:6" ht="15" customHeight="1">
      <c r="A597" s="4391">
        <v>15.2</v>
      </c>
      <c r="B597" s="4344" t="s">
        <v>38</v>
      </c>
      <c r="C597" s="4232"/>
      <c r="D597" s="4233"/>
      <c r="E597" s="4234"/>
      <c r="F597" s="4234" t="str">
        <f t="shared" si="25"/>
        <v xml:space="preserve"> </v>
      </c>
    </row>
    <row r="598" spans="1:6" ht="14.25" customHeight="1">
      <c r="A598" s="4389" t="s">
        <v>725</v>
      </c>
      <c r="B598" s="4249" t="s">
        <v>2403</v>
      </c>
      <c r="C598" s="4232">
        <v>27.3</v>
      </c>
      <c r="D598" s="4250" t="s">
        <v>2430</v>
      </c>
      <c r="E598" s="4234"/>
      <c r="F598" s="4234">
        <f t="shared" si="25"/>
        <v>0</v>
      </c>
    </row>
    <row r="599" spans="1:6" ht="14.25" customHeight="1">
      <c r="A599" s="4389" t="s">
        <v>726</v>
      </c>
      <c r="B599" s="4249" t="s">
        <v>2399</v>
      </c>
      <c r="C599" s="4232">
        <v>7.95</v>
      </c>
      <c r="D599" s="4250" t="s">
        <v>2431</v>
      </c>
      <c r="E599" s="4234"/>
      <c r="F599" s="4234">
        <f t="shared" si="25"/>
        <v>0</v>
      </c>
    </row>
    <row r="600" spans="1:6" ht="31.5" customHeight="1">
      <c r="A600" s="4389" t="s">
        <v>727</v>
      </c>
      <c r="B600" s="4249" t="s">
        <v>3833</v>
      </c>
      <c r="C600" s="4232">
        <v>19.34</v>
      </c>
      <c r="D600" s="4233" t="s">
        <v>2525</v>
      </c>
      <c r="E600" s="4234"/>
      <c r="F600" s="4234">
        <f t="shared" si="25"/>
        <v>0</v>
      </c>
    </row>
    <row r="601" spans="1:6" ht="13.5" customHeight="1">
      <c r="A601" s="4389"/>
      <c r="B601" s="4249"/>
      <c r="C601" s="4232"/>
      <c r="D601" s="4233"/>
      <c r="E601" s="4234"/>
      <c r="F601" s="4234" t="str">
        <f t="shared" si="25"/>
        <v xml:space="preserve"> </v>
      </c>
    </row>
    <row r="602" spans="1:6" ht="15" customHeight="1">
      <c r="A602" s="4391">
        <v>15.3</v>
      </c>
      <c r="B602" s="4344" t="s">
        <v>880</v>
      </c>
      <c r="C602" s="4232"/>
      <c r="D602" s="4233"/>
      <c r="E602" s="4234"/>
      <c r="F602" s="4234" t="str">
        <f t="shared" si="25"/>
        <v xml:space="preserve"> </v>
      </c>
    </row>
    <row r="603" spans="1:6" ht="14.25" customHeight="1">
      <c r="A603" s="4389" t="s">
        <v>3841</v>
      </c>
      <c r="B603" s="4212" t="s">
        <v>3753</v>
      </c>
      <c r="C603" s="4232">
        <v>1.1499999999999999</v>
      </c>
      <c r="D603" s="4250" t="s">
        <v>2430</v>
      </c>
      <c r="E603" s="4234"/>
      <c r="F603" s="4234">
        <f t="shared" si="25"/>
        <v>0</v>
      </c>
    </row>
    <row r="604" spans="1:6" ht="14.25" customHeight="1">
      <c r="A604" s="4389" t="s">
        <v>3901</v>
      </c>
      <c r="B604" s="4354" t="s">
        <v>3754</v>
      </c>
      <c r="C604" s="4232">
        <v>0.51</v>
      </c>
      <c r="D604" s="4250" t="s">
        <v>2430</v>
      </c>
      <c r="E604" s="4234"/>
      <c r="F604" s="4234">
        <f t="shared" si="25"/>
        <v>0</v>
      </c>
    </row>
    <row r="605" spans="1:6" ht="14.25" customHeight="1">
      <c r="A605" s="4389" t="s">
        <v>3902</v>
      </c>
      <c r="B605" s="4212" t="s">
        <v>3755</v>
      </c>
      <c r="C605" s="4232">
        <v>0.41</v>
      </c>
      <c r="D605" s="4250" t="s">
        <v>2430</v>
      </c>
      <c r="E605" s="4234"/>
      <c r="F605" s="4234">
        <f t="shared" si="25"/>
        <v>0</v>
      </c>
    </row>
    <row r="606" spans="1:6" ht="14.25" customHeight="1">
      <c r="A606" s="4389"/>
      <c r="B606" s="4249"/>
      <c r="C606" s="4232"/>
      <c r="D606" s="4233"/>
      <c r="E606" s="4234"/>
      <c r="F606" s="4234" t="str">
        <f t="shared" si="25"/>
        <v xml:space="preserve"> </v>
      </c>
    </row>
    <row r="607" spans="1:6" ht="15" customHeight="1">
      <c r="A607" s="4391">
        <v>15.4</v>
      </c>
      <c r="B607" s="4344" t="s">
        <v>3121</v>
      </c>
      <c r="C607" s="4232"/>
      <c r="D607" s="4233"/>
      <c r="E607" s="4234"/>
      <c r="F607" s="4234" t="str">
        <f t="shared" si="25"/>
        <v xml:space="preserve"> </v>
      </c>
    </row>
    <row r="608" spans="1:6" ht="14.25" customHeight="1">
      <c r="A608" s="4389" t="s">
        <v>3903</v>
      </c>
      <c r="B608" s="4249" t="s">
        <v>3124</v>
      </c>
      <c r="C608" s="4232">
        <v>43.75</v>
      </c>
      <c r="D608" s="4250" t="s">
        <v>2432</v>
      </c>
      <c r="E608" s="4234"/>
      <c r="F608" s="4234">
        <f>IF(C608&gt;0,(ROUND((E608*C608),2))," ")</f>
        <v>0</v>
      </c>
    </row>
    <row r="609" spans="1:8" ht="14.25" customHeight="1">
      <c r="A609" s="4455"/>
      <c r="B609" s="4480"/>
      <c r="C609" s="4465"/>
      <c r="D609" s="4453"/>
      <c r="E609" s="4467"/>
      <c r="F609" s="4467" t="str">
        <f t="shared" si="25"/>
        <v xml:space="preserve"> </v>
      </c>
    </row>
    <row r="610" spans="1:8" ht="15" customHeight="1">
      <c r="A610" s="4391">
        <v>15.5</v>
      </c>
      <c r="B610" s="4344" t="s">
        <v>3706</v>
      </c>
      <c r="C610" s="4232"/>
      <c r="D610" s="4233"/>
      <c r="E610" s="4234"/>
      <c r="F610" s="4234" t="str">
        <f t="shared" si="25"/>
        <v xml:space="preserve"> </v>
      </c>
    </row>
    <row r="611" spans="1:8" s="4223" customFormat="1" ht="14.25" customHeight="1">
      <c r="A611" s="4389" t="s">
        <v>3842</v>
      </c>
      <c r="B611" s="3563" t="s">
        <v>3122</v>
      </c>
      <c r="C611" s="4222">
        <v>18.899999999999999</v>
      </c>
      <c r="D611" s="4312" t="s">
        <v>2432</v>
      </c>
      <c r="E611" s="4217"/>
      <c r="F611" s="4217">
        <f t="shared" si="25"/>
        <v>0</v>
      </c>
    </row>
    <row r="612" spans="1:8" s="4223" customFormat="1" ht="14.25" customHeight="1">
      <c r="A612" s="4389" t="s">
        <v>3843</v>
      </c>
      <c r="B612" s="3563" t="s">
        <v>2435</v>
      </c>
      <c r="C612" s="4222">
        <v>3.3</v>
      </c>
      <c r="D612" s="4312" t="s">
        <v>2432</v>
      </c>
      <c r="E612" s="4217"/>
      <c r="F612" s="4217">
        <f t="shared" si="25"/>
        <v>0</v>
      </c>
    </row>
    <row r="613" spans="1:8" s="4223" customFormat="1" ht="14.25" customHeight="1">
      <c r="A613" s="4389" t="s">
        <v>3844</v>
      </c>
      <c r="B613" s="3563" t="s">
        <v>3644</v>
      </c>
      <c r="C613" s="4222">
        <v>8.8000000000000007</v>
      </c>
      <c r="D613" s="4312" t="s">
        <v>1</v>
      </c>
      <c r="E613" s="4217"/>
      <c r="F613" s="4217">
        <f t="shared" si="25"/>
        <v>0</v>
      </c>
    </row>
    <row r="614" spans="1:8" s="4357" customFormat="1" ht="13.5" customHeight="1">
      <c r="A614" s="4389" t="s">
        <v>3845</v>
      </c>
      <c r="B614" s="4212" t="s">
        <v>1548</v>
      </c>
      <c r="C614" s="4191">
        <v>19.88</v>
      </c>
      <c r="D614" s="4194" t="s">
        <v>1</v>
      </c>
      <c r="E614" s="4210"/>
      <c r="F614" s="4210">
        <f t="shared" ref="F614:F615" si="26">ROUND(C614*E614,2)</f>
        <v>0</v>
      </c>
      <c r="G614" s="4356"/>
      <c r="H614" s="4356"/>
    </row>
    <row r="615" spans="1:8" s="4357" customFormat="1" ht="13.5" customHeight="1">
      <c r="A615" s="4389" t="s">
        <v>3846</v>
      </c>
      <c r="B615" s="4212" t="s">
        <v>3756</v>
      </c>
      <c r="C615" s="4191">
        <v>4.2699999999999996</v>
      </c>
      <c r="D615" s="4194" t="s">
        <v>3741</v>
      </c>
      <c r="E615" s="4210"/>
      <c r="F615" s="4210">
        <f t="shared" si="26"/>
        <v>0</v>
      </c>
      <c r="G615" s="4356"/>
      <c r="H615" s="4356"/>
    </row>
    <row r="616" spans="1:8" ht="14.25" customHeight="1">
      <c r="A616" s="4389"/>
      <c r="B616" s="4231"/>
      <c r="C616" s="4232"/>
      <c r="D616" s="4250"/>
      <c r="E616" s="4234"/>
      <c r="F616" s="4234" t="str">
        <f t="shared" si="25"/>
        <v xml:space="preserve"> </v>
      </c>
    </row>
    <row r="617" spans="1:8" s="4357" customFormat="1">
      <c r="A617" s="4335">
        <v>15.6</v>
      </c>
      <c r="B617" s="4207" t="s">
        <v>3757</v>
      </c>
      <c r="C617" s="4191"/>
      <c r="D617" s="4194"/>
      <c r="E617" s="4210"/>
      <c r="F617" s="4227"/>
      <c r="G617" s="4356"/>
      <c r="H617" s="4356"/>
    </row>
    <row r="618" spans="1:8" s="4357" customFormat="1">
      <c r="A618" s="4355" t="s">
        <v>3847</v>
      </c>
      <c r="B618" s="4273" t="s">
        <v>3758</v>
      </c>
      <c r="C618" s="4191">
        <v>0.36</v>
      </c>
      <c r="D618" s="4194" t="s">
        <v>3747</v>
      </c>
      <c r="E618" s="4210"/>
      <c r="F618" s="4210">
        <f>+C618*E618</f>
        <v>0</v>
      </c>
      <c r="G618" s="4356"/>
      <c r="H618" s="4356"/>
    </row>
    <row r="619" spans="1:8" s="4357" customFormat="1">
      <c r="A619" s="4355" t="s">
        <v>3848</v>
      </c>
      <c r="B619" s="4273" t="s">
        <v>3759</v>
      </c>
      <c r="C619" s="4191">
        <v>0.27</v>
      </c>
      <c r="D619" s="4194" t="s">
        <v>3747</v>
      </c>
      <c r="E619" s="4210"/>
      <c r="F619" s="4210">
        <f>+C619*E619</f>
        <v>0</v>
      </c>
      <c r="G619" s="4356"/>
      <c r="H619" s="4356"/>
    </row>
    <row r="620" spans="1:8" s="4357" customFormat="1">
      <c r="A620" s="4355"/>
      <c r="B620" s="4273"/>
      <c r="C620" s="4191"/>
      <c r="D620" s="4194"/>
      <c r="E620" s="4210"/>
      <c r="F620" s="4210"/>
      <c r="G620" s="4356"/>
      <c r="H620" s="4356"/>
    </row>
    <row r="621" spans="1:8" ht="14.25" customHeight="1">
      <c r="A621" s="4391">
        <v>15.7</v>
      </c>
      <c r="B621" s="4249" t="s">
        <v>3944</v>
      </c>
      <c r="C621" s="4232">
        <v>3</v>
      </c>
      <c r="D621" s="4233" t="s">
        <v>2433</v>
      </c>
      <c r="E621" s="4234"/>
      <c r="F621" s="4234">
        <f>IF(C621&gt;0,(ROUND((E621*C621),2))," ")</f>
        <v>0</v>
      </c>
    </row>
    <row r="622" spans="1:8" ht="14.25" customHeight="1">
      <c r="A622" s="4391"/>
      <c r="B622" s="4249"/>
      <c r="C622" s="4232"/>
      <c r="D622" s="4233"/>
      <c r="E622" s="4234"/>
      <c r="F622" s="4234"/>
    </row>
    <row r="623" spans="1:8" s="4267" customFormat="1" ht="14.25" customHeight="1">
      <c r="A623" s="4396">
        <v>15.8</v>
      </c>
      <c r="B623" s="4212" t="s">
        <v>3761</v>
      </c>
      <c r="C623" s="4222">
        <v>1</v>
      </c>
      <c r="D623" s="4218" t="s">
        <v>2433</v>
      </c>
      <c r="E623" s="4210"/>
      <c r="F623" s="4217">
        <f t="shared" si="25"/>
        <v>0</v>
      </c>
    </row>
    <row r="624" spans="1:8" s="4267" customFormat="1" ht="12.75" customHeight="1">
      <c r="A624" s="4306"/>
      <c r="B624" s="4305" t="s">
        <v>2122</v>
      </c>
      <c r="C624" s="4306"/>
      <c r="D624" s="4306"/>
      <c r="E624" s="4306"/>
      <c r="F624" s="4308">
        <f>SUM(F494:F623)</f>
        <v>0</v>
      </c>
    </row>
    <row r="625" spans="1:6" ht="14.25" customHeight="1">
      <c r="A625" s="4389"/>
      <c r="B625" s="4231"/>
      <c r="C625" s="4232"/>
      <c r="D625" s="4233"/>
      <c r="E625" s="4234"/>
      <c r="F625" s="4234" t="str">
        <f t="shared" ref="F625:F693" si="27">IF(C625&gt;0,(ROUND((E625*C625),2))," ")</f>
        <v xml:space="preserve"> </v>
      </c>
    </row>
    <row r="626" spans="1:6" s="4223" customFormat="1" ht="15">
      <c r="A626" s="4397" t="s">
        <v>2120</v>
      </c>
      <c r="B626" s="3435" t="s">
        <v>3473</v>
      </c>
      <c r="C626" s="4222"/>
      <c r="D626" s="4312"/>
      <c r="E626" s="4217"/>
      <c r="F626" s="4217" t="str">
        <f t="shared" si="27"/>
        <v xml:space="preserve"> </v>
      </c>
    </row>
    <row r="627" spans="1:6" ht="14.25" customHeight="1">
      <c r="A627" s="4389"/>
      <c r="B627" s="3434"/>
      <c r="C627" s="4232"/>
      <c r="D627" s="4250"/>
      <c r="E627" s="4234"/>
      <c r="F627" s="4234" t="str">
        <f t="shared" si="27"/>
        <v xml:space="preserve"> </v>
      </c>
    </row>
    <row r="628" spans="1:6" ht="14.25" customHeight="1">
      <c r="A628" s="4182">
        <v>1</v>
      </c>
      <c r="B628" s="4344" t="s">
        <v>2165</v>
      </c>
      <c r="C628" s="4173"/>
      <c r="D628" s="4270"/>
      <c r="E628" s="4234"/>
      <c r="F628" s="4234" t="str">
        <f t="shared" si="27"/>
        <v xml:space="preserve"> </v>
      </c>
    </row>
    <row r="629" spans="1:6" ht="14.25" customHeight="1">
      <c r="A629" s="4179">
        <v>1.1000000000000001</v>
      </c>
      <c r="B629" s="3540" t="s">
        <v>4029</v>
      </c>
      <c r="C629" s="4172">
        <v>22.36</v>
      </c>
      <c r="D629" s="4250" t="s">
        <v>2432</v>
      </c>
      <c r="E629" s="4234"/>
      <c r="F629" s="4234">
        <f t="shared" si="27"/>
        <v>0</v>
      </c>
    </row>
    <row r="630" spans="1:6" ht="14.25" customHeight="1">
      <c r="A630" s="4180"/>
      <c r="B630" s="4181"/>
      <c r="C630" s="4173"/>
      <c r="D630" s="4270"/>
      <c r="E630" s="4234"/>
      <c r="F630" s="4234" t="str">
        <f t="shared" si="27"/>
        <v xml:space="preserve"> </v>
      </c>
    </row>
    <row r="631" spans="1:6" ht="14.25" customHeight="1">
      <c r="A631" s="4182">
        <v>2</v>
      </c>
      <c r="B631" s="4183" t="s">
        <v>38</v>
      </c>
      <c r="C631" s="4173"/>
      <c r="D631" s="4270"/>
      <c r="E631" s="4234"/>
      <c r="F631" s="4234" t="str">
        <f t="shared" si="27"/>
        <v xml:space="preserve"> </v>
      </c>
    </row>
    <row r="632" spans="1:6" ht="14.25" customHeight="1">
      <c r="A632" s="4180">
        <v>2.1</v>
      </c>
      <c r="B632" s="3540" t="s">
        <v>3447</v>
      </c>
      <c r="C632" s="4173">
        <v>11.48</v>
      </c>
      <c r="D632" s="4270" t="s">
        <v>2430</v>
      </c>
      <c r="E632" s="4234"/>
      <c r="F632" s="4234">
        <f t="shared" si="27"/>
        <v>0</v>
      </c>
    </row>
    <row r="633" spans="1:6" ht="14.25" customHeight="1">
      <c r="A633" s="4180">
        <v>2.2000000000000002</v>
      </c>
      <c r="B633" s="4231" t="s">
        <v>2981</v>
      </c>
      <c r="C633" s="4173">
        <v>6.02</v>
      </c>
      <c r="D633" s="4270" t="s">
        <v>2430</v>
      </c>
      <c r="E633" s="4234"/>
      <c r="F633" s="4234">
        <f t="shared" si="27"/>
        <v>0</v>
      </c>
    </row>
    <row r="634" spans="1:6" ht="14.25" customHeight="1">
      <c r="A634" s="4180">
        <v>2.2999999999999998</v>
      </c>
      <c r="B634" s="4206" t="s">
        <v>3766</v>
      </c>
      <c r="C634" s="4173">
        <v>7.09</v>
      </c>
      <c r="D634" s="4270" t="s">
        <v>2430</v>
      </c>
      <c r="E634" s="4234"/>
      <c r="F634" s="4234">
        <f t="shared" si="27"/>
        <v>0</v>
      </c>
    </row>
    <row r="635" spans="1:6" ht="14.25" customHeight="1">
      <c r="A635" s="4180"/>
      <c r="B635" s="4181"/>
      <c r="C635" s="4174"/>
      <c r="D635" s="4285"/>
      <c r="E635" s="4234"/>
      <c r="F635" s="4234" t="str">
        <f t="shared" si="27"/>
        <v xml:space="preserve"> </v>
      </c>
    </row>
    <row r="636" spans="1:6" ht="14.25" customHeight="1">
      <c r="A636" s="4182">
        <v>3</v>
      </c>
      <c r="B636" s="4183" t="s">
        <v>3712</v>
      </c>
      <c r="C636" s="4173"/>
      <c r="D636" s="4286"/>
      <c r="E636" s="4234"/>
      <c r="F636" s="4234" t="str">
        <f t="shared" si="27"/>
        <v xml:space="preserve"> </v>
      </c>
    </row>
    <row r="637" spans="1:6" ht="16.5" customHeight="1">
      <c r="A637" s="4180">
        <v>3.1</v>
      </c>
      <c r="B637" s="3540" t="s">
        <v>3448</v>
      </c>
      <c r="C637" s="4175">
        <v>1.94</v>
      </c>
      <c r="D637" s="4270" t="s">
        <v>2430</v>
      </c>
      <c r="E637" s="4234"/>
      <c r="F637" s="4234">
        <f t="shared" si="27"/>
        <v>0</v>
      </c>
    </row>
    <row r="638" spans="1:6" ht="16.5" customHeight="1">
      <c r="A638" s="4180">
        <v>3.2</v>
      </c>
      <c r="B638" s="3540" t="s">
        <v>3449</v>
      </c>
      <c r="C638" s="4175">
        <v>1.73</v>
      </c>
      <c r="D638" s="4270" t="s">
        <v>2430</v>
      </c>
      <c r="E638" s="4234"/>
      <c r="F638" s="4234">
        <f t="shared" si="27"/>
        <v>0</v>
      </c>
    </row>
    <row r="639" spans="1:6" ht="16.5" customHeight="1">
      <c r="A639" s="4180">
        <v>3.3</v>
      </c>
      <c r="B639" s="3540" t="s">
        <v>3450</v>
      </c>
      <c r="C639" s="4175">
        <v>0.66</v>
      </c>
      <c r="D639" s="4270" t="s">
        <v>2430</v>
      </c>
      <c r="E639" s="4234"/>
      <c r="F639" s="4234">
        <f t="shared" si="27"/>
        <v>0</v>
      </c>
    </row>
    <row r="640" spans="1:6" ht="16.5" customHeight="1">
      <c r="A640" s="4180">
        <v>3.4</v>
      </c>
      <c r="B640" s="3540" t="s">
        <v>3451</v>
      </c>
      <c r="C640" s="4175">
        <v>1.35</v>
      </c>
      <c r="D640" s="4443" t="s">
        <v>2430</v>
      </c>
      <c r="E640" s="4234"/>
      <c r="F640" s="4444">
        <f t="shared" si="27"/>
        <v>0</v>
      </c>
    </row>
    <row r="641" spans="1:6" ht="16.5" customHeight="1">
      <c r="A641" s="4180">
        <v>3.5</v>
      </c>
      <c r="B641" s="3540" t="s">
        <v>3452</v>
      </c>
      <c r="C641" s="4175">
        <v>1.59</v>
      </c>
      <c r="D641" s="4270" t="s">
        <v>2430</v>
      </c>
      <c r="E641" s="4234"/>
      <c r="F641" s="4234">
        <f t="shared" si="27"/>
        <v>0</v>
      </c>
    </row>
    <row r="642" spans="1:6" s="4223" customFormat="1" ht="16.5" customHeight="1">
      <c r="A642" s="4358">
        <v>3.6</v>
      </c>
      <c r="B642" s="4212" t="s">
        <v>3453</v>
      </c>
      <c r="C642" s="4329">
        <v>4.22</v>
      </c>
      <c r="D642" s="4327" t="s">
        <v>2430</v>
      </c>
      <c r="E642" s="4234"/>
      <c r="F642" s="4217">
        <f t="shared" si="27"/>
        <v>0</v>
      </c>
    </row>
    <row r="643" spans="1:6" ht="14.25" customHeight="1">
      <c r="A643" s="4180">
        <v>3.7</v>
      </c>
      <c r="B643" s="3540" t="s">
        <v>3454</v>
      </c>
      <c r="C643" s="4175">
        <v>4</v>
      </c>
      <c r="D643" s="4233" t="s">
        <v>2433</v>
      </c>
      <c r="E643" s="4234"/>
      <c r="F643" s="4234">
        <f t="shared" si="27"/>
        <v>0</v>
      </c>
    </row>
    <row r="644" spans="1:6" ht="14.25" customHeight="1">
      <c r="A644" s="4358">
        <v>3.8</v>
      </c>
      <c r="B644" s="4184" t="s">
        <v>3556</v>
      </c>
      <c r="C644" s="4175">
        <v>18.07</v>
      </c>
      <c r="D644" s="4250" t="s">
        <v>2432</v>
      </c>
      <c r="E644" s="4234"/>
      <c r="F644" s="4234">
        <f t="shared" si="27"/>
        <v>0</v>
      </c>
    </row>
    <row r="645" spans="1:6" ht="14.25" customHeight="1">
      <c r="A645" s="4179"/>
      <c r="B645" s="4183"/>
      <c r="C645" s="4176"/>
      <c r="D645" s="4286"/>
      <c r="E645" s="4234"/>
      <c r="F645" s="4234" t="str">
        <f t="shared" si="27"/>
        <v xml:space="preserve"> </v>
      </c>
    </row>
    <row r="646" spans="1:6" ht="14.25" customHeight="1">
      <c r="A646" s="4185">
        <v>4</v>
      </c>
      <c r="B646" s="4183" t="s">
        <v>3455</v>
      </c>
      <c r="C646" s="4176"/>
      <c r="D646" s="4286"/>
      <c r="E646" s="4234"/>
      <c r="F646" s="4234" t="str">
        <f t="shared" si="27"/>
        <v xml:space="preserve"> </v>
      </c>
    </row>
    <row r="647" spans="1:6" s="4223" customFormat="1" ht="14.25" customHeight="1">
      <c r="A647" s="4167">
        <v>4.0999999999999996</v>
      </c>
      <c r="B647" s="4332" t="s">
        <v>3646</v>
      </c>
      <c r="C647" s="4333">
        <v>6.6</v>
      </c>
      <c r="D647" s="4312" t="s">
        <v>2432</v>
      </c>
      <c r="E647" s="4234"/>
      <c r="F647" s="4217">
        <f t="shared" si="27"/>
        <v>0</v>
      </c>
    </row>
    <row r="648" spans="1:6" s="4223" customFormat="1" ht="14.25" customHeight="1">
      <c r="A648" s="4167">
        <v>4.2</v>
      </c>
      <c r="B648" s="4332" t="s">
        <v>3645</v>
      </c>
      <c r="C648" s="4333">
        <v>44.55</v>
      </c>
      <c r="D648" s="4312" t="s">
        <v>2432</v>
      </c>
      <c r="E648" s="4234"/>
      <c r="F648" s="4217">
        <f t="shared" si="27"/>
        <v>0</v>
      </c>
    </row>
    <row r="649" spans="1:6" ht="14.25" customHeight="1">
      <c r="A649" s="4179"/>
      <c r="B649" s="4183"/>
      <c r="C649" s="4176"/>
      <c r="D649" s="4286"/>
      <c r="E649" s="4234"/>
      <c r="F649" s="4234" t="str">
        <f t="shared" si="27"/>
        <v xml:space="preserve"> </v>
      </c>
    </row>
    <row r="650" spans="1:6" ht="14.25" customHeight="1">
      <c r="A650" s="4182">
        <v>5</v>
      </c>
      <c r="B650" s="4183" t="s">
        <v>859</v>
      </c>
      <c r="C650" s="4177"/>
      <c r="D650" s="4286"/>
      <c r="E650" s="4234"/>
      <c r="F650" s="4234" t="str">
        <f t="shared" si="27"/>
        <v xml:space="preserve"> </v>
      </c>
    </row>
    <row r="651" spans="1:6" ht="14.25" customHeight="1">
      <c r="A651" s="4180">
        <v>5.0999999999999996</v>
      </c>
      <c r="B651" s="4184" t="s">
        <v>2567</v>
      </c>
      <c r="C651" s="4175">
        <v>26.08</v>
      </c>
      <c r="D651" s="4250" t="s">
        <v>2432</v>
      </c>
      <c r="E651" s="4234"/>
      <c r="F651" s="4234">
        <f t="shared" si="27"/>
        <v>0</v>
      </c>
    </row>
    <row r="652" spans="1:6" ht="14.25" customHeight="1">
      <c r="A652" s="4180">
        <v>5.2</v>
      </c>
      <c r="B652" s="4184" t="s">
        <v>2395</v>
      </c>
      <c r="C652" s="4175">
        <v>56.3</v>
      </c>
      <c r="D652" s="4250" t="s">
        <v>2432</v>
      </c>
      <c r="E652" s="4234"/>
      <c r="F652" s="4234">
        <f t="shared" si="27"/>
        <v>0</v>
      </c>
    </row>
    <row r="653" spans="1:6" ht="14.25" customHeight="1">
      <c r="A653" s="4180">
        <v>5.3</v>
      </c>
      <c r="B653" s="4184" t="s">
        <v>2396</v>
      </c>
      <c r="C653" s="4175">
        <v>44.1</v>
      </c>
      <c r="D653" s="4250" t="s">
        <v>2432</v>
      </c>
      <c r="E653" s="4234"/>
      <c r="F653" s="4234">
        <f t="shared" si="27"/>
        <v>0</v>
      </c>
    </row>
    <row r="654" spans="1:6" ht="14.25" customHeight="1">
      <c r="A654" s="4180">
        <v>5.4</v>
      </c>
      <c r="B654" s="4184" t="s">
        <v>3456</v>
      </c>
      <c r="C654" s="4175">
        <v>27.12</v>
      </c>
      <c r="D654" s="4250" t="s">
        <v>2432</v>
      </c>
      <c r="E654" s="4234"/>
      <c r="F654" s="4234">
        <f t="shared" si="27"/>
        <v>0</v>
      </c>
    </row>
    <row r="655" spans="1:6" ht="14.25" customHeight="1">
      <c r="A655" s="4180">
        <v>5.5</v>
      </c>
      <c r="B655" s="4184" t="s">
        <v>3457</v>
      </c>
      <c r="C655" s="4175">
        <v>25.11</v>
      </c>
      <c r="D655" s="4250" t="s">
        <v>2432</v>
      </c>
      <c r="E655" s="4234"/>
      <c r="F655" s="4234">
        <f t="shared" si="27"/>
        <v>0</v>
      </c>
    </row>
    <row r="656" spans="1:6" ht="14.25" customHeight="1">
      <c r="A656" s="4180">
        <v>5.6</v>
      </c>
      <c r="B656" s="4184" t="s">
        <v>2362</v>
      </c>
      <c r="C656" s="4178">
        <v>20.9</v>
      </c>
      <c r="D656" s="4270" t="s">
        <v>1</v>
      </c>
      <c r="E656" s="4234"/>
      <c r="F656" s="4234">
        <f t="shared" si="27"/>
        <v>0</v>
      </c>
    </row>
    <row r="657" spans="1:6" ht="14.25" customHeight="1">
      <c r="A657" s="4180">
        <v>5.7</v>
      </c>
      <c r="B657" s="4184" t="s">
        <v>3458</v>
      </c>
      <c r="C657" s="4175">
        <v>62.6</v>
      </c>
      <c r="D657" s="4270" t="s">
        <v>1</v>
      </c>
      <c r="E657" s="4234"/>
      <c r="F657" s="4234">
        <f t="shared" si="27"/>
        <v>0</v>
      </c>
    </row>
    <row r="658" spans="1:6" ht="14.25" customHeight="1">
      <c r="A658" s="4180">
        <v>5.8</v>
      </c>
      <c r="B658" s="4184" t="s">
        <v>3526</v>
      </c>
      <c r="C658" s="4175">
        <v>20.100000000000001</v>
      </c>
      <c r="D658" s="4270" t="s">
        <v>1</v>
      </c>
      <c r="E658" s="4234"/>
      <c r="F658" s="4234">
        <f t="shared" si="27"/>
        <v>0</v>
      </c>
    </row>
    <row r="659" spans="1:6" s="4237" customFormat="1" ht="14.25" customHeight="1">
      <c r="A659" s="4180">
        <v>5.9</v>
      </c>
      <c r="B659" s="4184" t="s">
        <v>3459</v>
      </c>
      <c r="C659" s="4175">
        <v>127.52</v>
      </c>
      <c r="D659" s="4250" t="s">
        <v>2432</v>
      </c>
      <c r="E659" s="4234"/>
      <c r="F659" s="4234">
        <f t="shared" si="27"/>
        <v>0</v>
      </c>
    </row>
    <row r="660" spans="1:6" ht="14.25" customHeight="1">
      <c r="A660" s="4180"/>
      <c r="B660" s="4184"/>
      <c r="C660" s="4175"/>
      <c r="D660" s="4270"/>
      <c r="E660" s="4234"/>
      <c r="F660" s="4234" t="str">
        <f t="shared" si="27"/>
        <v xml:space="preserve"> </v>
      </c>
    </row>
    <row r="661" spans="1:6" ht="14.25" customHeight="1">
      <c r="A661" s="4182">
        <v>6</v>
      </c>
      <c r="B661" s="4184" t="s">
        <v>3460</v>
      </c>
      <c r="C661" s="4175">
        <v>15.12</v>
      </c>
      <c r="D661" s="4250" t="s">
        <v>2432</v>
      </c>
      <c r="E661" s="4103"/>
      <c r="F661" s="4234">
        <f t="shared" si="27"/>
        <v>0</v>
      </c>
    </row>
    <row r="662" spans="1:6" ht="14.25" customHeight="1">
      <c r="A662" s="4481"/>
      <c r="B662" s="4482"/>
      <c r="C662" s="4483"/>
      <c r="D662" s="4484"/>
      <c r="E662" s="4467"/>
      <c r="F662" s="4467" t="str">
        <f t="shared" si="27"/>
        <v xml:space="preserve"> </v>
      </c>
    </row>
    <row r="663" spans="1:6" ht="14.25" customHeight="1">
      <c r="A663" s="4182">
        <v>7</v>
      </c>
      <c r="B663" s="4183" t="s">
        <v>3461</v>
      </c>
      <c r="C663" s="4175"/>
      <c r="D663" s="4270"/>
      <c r="E663" s="4234"/>
      <c r="F663" s="4234" t="str">
        <f t="shared" si="27"/>
        <v xml:space="preserve"> </v>
      </c>
    </row>
    <row r="664" spans="1:6" ht="14.25" customHeight="1">
      <c r="A664" s="4180">
        <v>7.1</v>
      </c>
      <c r="B664" s="4184" t="s">
        <v>3462</v>
      </c>
      <c r="C664" s="4175">
        <v>1</v>
      </c>
      <c r="D664" s="4233" t="s">
        <v>2433</v>
      </c>
      <c r="E664" s="4234"/>
      <c r="F664" s="4234">
        <f t="shared" si="27"/>
        <v>0</v>
      </c>
    </row>
    <row r="665" spans="1:6" ht="14.25" customHeight="1">
      <c r="A665" s="4180">
        <v>7.2</v>
      </c>
      <c r="B665" s="4231" t="s">
        <v>3463</v>
      </c>
      <c r="C665" s="4175">
        <v>15.06</v>
      </c>
      <c r="D665" s="4233" t="s">
        <v>2601</v>
      </c>
      <c r="E665" s="4234"/>
      <c r="F665" s="4234">
        <f t="shared" si="27"/>
        <v>0</v>
      </c>
    </row>
    <row r="666" spans="1:6" ht="14.25" customHeight="1">
      <c r="A666" s="4179">
        <v>7.3</v>
      </c>
      <c r="B666" s="4212" t="s">
        <v>3904</v>
      </c>
      <c r="C666" s="4175">
        <v>1</v>
      </c>
      <c r="D666" s="4233" t="s">
        <v>2433</v>
      </c>
      <c r="E666" s="4234"/>
      <c r="F666" s="4234">
        <f t="shared" si="27"/>
        <v>0</v>
      </c>
    </row>
    <row r="667" spans="1:6" ht="14.25" customHeight="1">
      <c r="A667" s="4180"/>
      <c r="B667" s="4184"/>
      <c r="C667" s="4232"/>
      <c r="D667" s="4250"/>
      <c r="E667" s="4234"/>
      <c r="F667" s="4234" t="str">
        <f t="shared" si="27"/>
        <v xml:space="preserve"> </v>
      </c>
    </row>
    <row r="668" spans="1:6" ht="14.25" customHeight="1">
      <c r="A668" s="4185">
        <v>8</v>
      </c>
      <c r="B668" s="4183" t="s">
        <v>3464</v>
      </c>
      <c r="C668" s="4232"/>
      <c r="D668" s="4250"/>
      <c r="E668" s="4234"/>
      <c r="F668" s="4234" t="str">
        <f t="shared" si="27"/>
        <v xml:space="preserve"> </v>
      </c>
    </row>
    <row r="669" spans="1:6" ht="14.25" customHeight="1">
      <c r="A669" s="4180">
        <v>8.1</v>
      </c>
      <c r="B669" s="4231" t="s">
        <v>3465</v>
      </c>
      <c r="C669" s="4175">
        <v>4</v>
      </c>
      <c r="D669" s="4233" t="s">
        <v>2433</v>
      </c>
      <c r="E669" s="4234"/>
      <c r="F669" s="4234">
        <f t="shared" si="27"/>
        <v>0</v>
      </c>
    </row>
    <row r="670" spans="1:6" ht="14.25" customHeight="1">
      <c r="A670" s="4180">
        <v>8.1999999999999993</v>
      </c>
      <c r="B670" s="4231" t="s">
        <v>3466</v>
      </c>
      <c r="C670" s="4175">
        <v>1</v>
      </c>
      <c r="D670" s="4233" t="s">
        <v>2433</v>
      </c>
      <c r="E670" s="4234"/>
      <c r="F670" s="4234">
        <f t="shared" si="27"/>
        <v>0</v>
      </c>
    </row>
    <row r="671" spans="1:6" ht="14.25" customHeight="1">
      <c r="A671" s="4180">
        <v>8.3000000000000007</v>
      </c>
      <c r="B671" s="4231" t="s">
        <v>3467</v>
      </c>
      <c r="C671" s="4175">
        <v>2</v>
      </c>
      <c r="D671" s="4233" t="s">
        <v>2433</v>
      </c>
      <c r="E671" s="4234"/>
      <c r="F671" s="4234">
        <f t="shared" si="27"/>
        <v>0</v>
      </c>
    </row>
    <row r="672" spans="1:6" ht="14.25" customHeight="1">
      <c r="A672" s="4167"/>
      <c r="B672" s="4169"/>
      <c r="C672" s="4232"/>
      <c r="D672" s="4250"/>
      <c r="E672" s="4234"/>
      <c r="F672" s="4234" t="str">
        <f t="shared" si="27"/>
        <v xml:space="preserve"> </v>
      </c>
    </row>
    <row r="673" spans="1:8" ht="14.25" customHeight="1">
      <c r="A673" s="4168">
        <v>9</v>
      </c>
      <c r="B673" s="4170" t="s">
        <v>3468</v>
      </c>
      <c r="C673" s="4232"/>
      <c r="D673" s="4250"/>
      <c r="E673" s="4234"/>
      <c r="F673" s="4234" t="str">
        <f t="shared" si="27"/>
        <v xml:space="preserve"> </v>
      </c>
    </row>
    <row r="674" spans="1:8" ht="14.25" customHeight="1">
      <c r="A674" s="4167">
        <v>9.1</v>
      </c>
      <c r="B674" s="4171" t="s">
        <v>3647</v>
      </c>
      <c r="C674" s="4186">
        <v>2</v>
      </c>
      <c r="D674" s="4327" t="s">
        <v>2433</v>
      </c>
      <c r="E674" s="4210"/>
      <c r="F674" s="4234">
        <f t="shared" si="27"/>
        <v>0</v>
      </c>
    </row>
    <row r="675" spans="1:8" ht="14.25" customHeight="1">
      <c r="A675" s="4167">
        <v>9.1999999999999993</v>
      </c>
      <c r="B675" s="4171" t="s">
        <v>3469</v>
      </c>
      <c r="C675" s="4186">
        <v>2</v>
      </c>
      <c r="D675" s="4327" t="s">
        <v>2433</v>
      </c>
      <c r="E675" s="4210"/>
      <c r="F675" s="4234">
        <f t="shared" si="27"/>
        <v>0</v>
      </c>
    </row>
    <row r="676" spans="1:8" ht="14.25" customHeight="1">
      <c r="A676" s="4167">
        <v>9.3000000000000007</v>
      </c>
      <c r="B676" s="4171" t="s">
        <v>3648</v>
      </c>
      <c r="C676" s="4187">
        <v>1</v>
      </c>
      <c r="D676" s="4327" t="s">
        <v>2433</v>
      </c>
      <c r="E676" s="4210"/>
      <c r="F676" s="4234">
        <f t="shared" si="27"/>
        <v>0</v>
      </c>
    </row>
    <row r="677" spans="1:8" ht="14.25" customHeight="1">
      <c r="A677" s="4167">
        <v>9.4</v>
      </c>
      <c r="B677" s="4171" t="s">
        <v>3470</v>
      </c>
      <c r="C677" s="4187">
        <v>95</v>
      </c>
      <c r="D677" s="4328" t="s">
        <v>1</v>
      </c>
      <c r="E677" s="4210"/>
      <c r="F677" s="4234">
        <f t="shared" si="27"/>
        <v>0</v>
      </c>
    </row>
    <row r="678" spans="1:8" ht="14.25" customHeight="1">
      <c r="A678" s="4167">
        <v>9.5</v>
      </c>
      <c r="B678" s="4171" t="s">
        <v>3649</v>
      </c>
      <c r="C678" s="4186">
        <v>33</v>
      </c>
      <c r="D678" s="4327" t="s">
        <v>2433</v>
      </c>
      <c r="E678" s="4210"/>
      <c r="F678" s="4234">
        <f t="shared" si="27"/>
        <v>0</v>
      </c>
    </row>
    <row r="679" spans="1:8" ht="14.25" customHeight="1">
      <c r="A679" s="4167">
        <v>9.6</v>
      </c>
      <c r="B679" s="4171" t="s">
        <v>3650</v>
      </c>
      <c r="C679" s="4186">
        <v>4</v>
      </c>
      <c r="D679" s="4327" t="s">
        <v>2433</v>
      </c>
      <c r="E679" s="4210"/>
      <c r="F679" s="4234">
        <f t="shared" si="27"/>
        <v>0</v>
      </c>
    </row>
    <row r="680" spans="1:8" ht="14.25" customHeight="1">
      <c r="A680" s="4167">
        <v>9.6999999999999993</v>
      </c>
      <c r="B680" s="4171" t="s">
        <v>3651</v>
      </c>
      <c r="C680" s="4186">
        <v>9</v>
      </c>
      <c r="D680" s="4327" t="s">
        <v>2433</v>
      </c>
      <c r="E680" s="4210"/>
      <c r="F680" s="4234">
        <f t="shared" si="27"/>
        <v>0</v>
      </c>
    </row>
    <row r="681" spans="1:8" ht="14.25" customHeight="1">
      <c r="A681" s="4167">
        <v>9.8000000000000007</v>
      </c>
      <c r="B681" s="4171" t="s">
        <v>3652</v>
      </c>
      <c r="C681" s="4186">
        <v>4</v>
      </c>
      <c r="D681" s="4327" t="s">
        <v>2433</v>
      </c>
      <c r="E681" s="4210"/>
      <c r="F681" s="4234">
        <f t="shared" si="27"/>
        <v>0</v>
      </c>
    </row>
    <row r="682" spans="1:8" ht="14.25" customHeight="1">
      <c r="A682" s="4167">
        <v>9.9</v>
      </c>
      <c r="B682" s="4171" t="s">
        <v>4026</v>
      </c>
      <c r="C682" s="4186">
        <v>7</v>
      </c>
      <c r="D682" s="4327" t="s">
        <v>2433</v>
      </c>
      <c r="E682" s="4210"/>
      <c r="F682" s="4234">
        <f t="shared" si="27"/>
        <v>0</v>
      </c>
    </row>
    <row r="683" spans="1:8" ht="15" customHeight="1">
      <c r="A683" s="4179">
        <v>9.1</v>
      </c>
      <c r="B683" s="4171" t="s">
        <v>3653</v>
      </c>
      <c r="C683" s="4186">
        <v>16</v>
      </c>
      <c r="D683" s="4327" t="s">
        <v>2433</v>
      </c>
      <c r="E683" s="4210"/>
      <c r="F683" s="4234">
        <f t="shared" si="27"/>
        <v>0</v>
      </c>
    </row>
    <row r="684" spans="1:8" ht="14.25" customHeight="1">
      <c r="A684" s="4179">
        <v>9.11</v>
      </c>
      <c r="B684" s="4171" t="s">
        <v>3654</v>
      </c>
      <c r="C684" s="4186">
        <v>1</v>
      </c>
      <c r="D684" s="4327" t="s">
        <v>2433</v>
      </c>
      <c r="E684" s="4210"/>
      <c r="F684" s="4234">
        <f t="shared" si="27"/>
        <v>0</v>
      </c>
    </row>
    <row r="685" spans="1:8" ht="14.25" customHeight="1">
      <c r="A685" s="4192">
        <v>9.1199999999999992</v>
      </c>
      <c r="B685" s="4171" t="s">
        <v>3471</v>
      </c>
      <c r="C685" s="4186">
        <v>1</v>
      </c>
      <c r="D685" s="4218" t="s">
        <v>42</v>
      </c>
      <c r="E685" s="4210"/>
      <c r="F685" s="4234">
        <f t="shared" si="27"/>
        <v>0</v>
      </c>
    </row>
    <row r="686" spans="1:8" ht="14.25" customHeight="1">
      <c r="A686" s="4179">
        <v>9.1300000000000008</v>
      </c>
      <c r="B686" s="4171" t="s">
        <v>3655</v>
      </c>
      <c r="C686" s="4186">
        <v>1</v>
      </c>
      <c r="D686" s="4218" t="s">
        <v>42</v>
      </c>
      <c r="E686" s="4210"/>
      <c r="F686" s="4234">
        <f t="shared" si="27"/>
        <v>0</v>
      </c>
    </row>
    <row r="687" spans="1:8" ht="14.25" customHeight="1">
      <c r="A687" s="4179"/>
      <c r="B687" s="4171"/>
      <c r="C687" s="4186"/>
      <c r="D687" s="4218" t="s">
        <v>42</v>
      </c>
      <c r="E687" s="4210"/>
      <c r="F687" s="4234" t="str">
        <f t="shared" si="27"/>
        <v xml:space="preserve"> </v>
      </c>
    </row>
    <row r="688" spans="1:8" s="4331" customFormat="1" ht="15" customHeight="1">
      <c r="A688" s="4167">
        <v>10</v>
      </c>
      <c r="B688" s="4214" t="s">
        <v>3472</v>
      </c>
      <c r="C688" s="4329">
        <v>1</v>
      </c>
      <c r="D688" s="4218" t="s">
        <v>42</v>
      </c>
      <c r="E688" s="4210"/>
      <c r="F688" s="4227">
        <f t="shared" ref="F688" si="28">ROUND(C688*E688,2)</f>
        <v>0</v>
      </c>
      <c r="G688" s="4330"/>
      <c r="H688" s="4330"/>
    </row>
    <row r="689" spans="1:6" s="4267" customFormat="1" ht="12.75" customHeight="1">
      <c r="A689" s="4305"/>
      <c r="B689" s="4305" t="s">
        <v>2123</v>
      </c>
      <c r="C689" s="4306"/>
      <c r="D689" s="4306"/>
      <c r="E689" s="4306"/>
      <c r="F689" s="4308">
        <f>SUM(F626:F688)</f>
        <v>0</v>
      </c>
    </row>
    <row r="690" spans="1:6" s="4267" customFormat="1" ht="12.75" customHeight="1">
      <c r="A690" s="4334"/>
      <c r="B690" s="4334"/>
      <c r="C690" s="4335"/>
      <c r="D690" s="4335"/>
      <c r="E690" s="4335"/>
      <c r="F690" s="4406"/>
    </row>
    <row r="691" spans="1:6" s="4223" customFormat="1" ht="15">
      <c r="A691" s="4397" t="s">
        <v>2323</v>
      </c>
      <c r="B691" s="3435" t="s">
        <v>2164</v>
      </c>
      <c r="C691" s="4336"/>
      <c r="D691" s="4337"/>
      <c r="E691" s="4311"/>
      <c r="F691" s="4311" t="str">
        <f t="shared" si="27"/>
        <v xml:space="preserve"> </v>
      </c>
    </row>
    <row r="692" spans="1:6" ht="14.25" customHeight="1">
      <c r="A692" s="4389"/>
      <c r="B692" s="4231"/>
      <c r="C692" s="4232"/>
      <c r="D692" s="4233"/>
      <c r="E692" s="4234"/>
      <c r="F692" s="4234" t="str">
        <f t="shared" si="27"/>
        <v xml:space="preserve"> </v>
      </c>
    </row>
    <row r="693" spans="1:6" ht="15" customHeight="1">
      <c r="A693" s="4390">
        <v>1</v>
      </c>
      <c r="B693" s="4211" t="s">
        <v>2261</v>
      </c>
      <c r="C693" s="4232"/>
      <c r="D693" s="4233"/>
      <c r="E693" s="4234"/>
      <c r="F693" s="4234" t="str">
        <f t="shared" si="27"/>
        <v xml:space="preserve"> </v>
      </c>
    </row>
    <row r="694" spans="1:6" ht="15" customHeight="1">
      <c r="A694" s="4391">
        <v>1.1000000000000001</v>
      </c>
      <c r="B694" s="4211" t="s">
        <v>38</v>
      </c>
      <c r="C694" s="4232"/>
      <c r="D694" s="4250"/>
      <c r="E694" s="4234"/>
      <c r="F694" s="4234"/>
    </row>
    <row r="695" spans="1:6" ht="14.25" customHeight="1">
      <c r="A695" s="4389" t="s">
        <v>3914</v>
      </c>
      <c r="B695" s="4231" t="s">
        <v>3004</v>
      </c>
      <c r="C695" s="4234">
        <v>218.92</v>
      </c>
      <c r="D695" s="4233" t="s">
        <v>2430</v>
      </c>
      <c r="E695" s="4234"/>
      <c r="F695" s="4234">
        <f t="shared" ref="F695:F697" si="29">IF(C695&gt;0,(ROUND((E695*C695),2))," ")</f>
        <v>0</v>
      </c>
    </row>
    <row r="696" spans="1:6" ht="14.25" customHeight="1">
      <c r="A696" s="4389" t="s">
        <v>3915</v>
      </c>
      <c r="B696" s="4231" t="s">
        <v>3913</v>
      </c>
      <c r="C696" s="4232">
        <v>80.7</v>
      </c>
      <c r="D696" s="4250" t="s">
        <v>2430</v>
      </c>
      <c r="E696" s="4234"/>
      <c r="F696" s="4234">
        <f t="shared" si="29"/>
        <v>0</v>
      </c>
    </row>
    <row r="697" spans="1:6" ht="27" customHeight="1">
      <c r="A697" s="4389" t="s">
        <v>3916</v>
      </c>
      <c r="B697" s="4206" t="s">
        <v>3766</v>
      </c>
      <c r="C697" s="4232">
        <v>186.6</v>
      </c>
      <c r="D697" s="4233" t="s">
        <v>2525</v>
      </c>
      <c r="E697" s="4234"/>
      <c r="F697" s="4234">
        <f t="shared" si="29"/>
        <v>0</v>
      </c>
    </row>
    <row r="698" spans="1:6" ht="14.25" customHeight="1">
      <c r="A698" s="4389"/>
      <c r="B698" s="4231"/>
      <c r="C698" s="4232"/>
      <c r="D698" s="4250"/>
      <c r="E698" s="4234"/>
      <c r="F698" s="4234"/>
    </row>
    <row r="699" spans="1:6" ht="15" customHeight="1">
      <c r="A699" s="4391">
        <v>1.2</v>
      </c>
      <c r="B699" s="4211" t="s">
        <v>3713</v>
      </c>
      <c r="C699" s="4232"/>
      <c r="D699" s="4250"/>
      <c r="E699" s="4234"/>
      <c r="F699" s="4234"/>
    </row>
    <row r="700" spans="1:6" ht="14.25" customHeight="1">
      <c r="A700" s="4389" t="s">
        <v>3905</v>
      </c>
      <c r="B700" s="4231" t="s">
        <v>3017</v>
      </c>
      <c r="C700" s="4232">
        <v>0.77</v>
      </c>
      <c r="D700" s="4250" t="s">
        <v>2430</v>
      </c>
      <c r="E700" s="4234"/>
      <c r="F700" s="4234">
        <f t="shared" ref="F700:F703" si="30">IF(C700&gt;0,(ROUND((E700*C700),2))," ")</f>
        <v>0</v>
      </c>
    </row>
    <row r="701" spans="1:6" ht="14.25" customHeight="1">
      <c r="A701" s="4389" t="s">
        <v>3906</v>
      </c>
      <c r="B701" s="4231" t="s">
        <v>2420</v>
      </c>
      <c r="C701" s="4232">
        <v>32.58</v>
      </c>
      <c r="D701" s="4250" t="s">
        <v>2430</v>
      </c>
      <c r="E701" s="4234"/>
      <c r="F701" s="4234">
        <f t="shared" si="30"/>
        <v>0</v>
      </c>
    </row>
    <row r="702" spans="1:6" ht="14.25" customHeight="1">
      <c r="A702" s="4389" t="s">
        <v>3907</v>
      </c>
      <c r="B702" s="4231" t="s">
        <v>2421</v>
      </c>
      <c r="C702" s="4232">
        <v>22.07</v>
      </c>
      <c r="D702" s="4250" t="s">
        <v>2430</v>
      </c>
      <c r="E702" s="4234"/>
      <c r="F702" s="4234">
        <f t="shared" si="30"/>
        <v>0</v>
      </c>
    </row>
    <row r="703" spans="1:6" ht="14.25" customHeight="1">
      <c r="A703" s="4389" t="s">
        <v>3917</v>
      </c>
      <c r="B703" s="4231" t="s">
        <v>2422</v>
      </c>
      <c r="C703" s="4232">
        <v>0.81</v>
      </c>
      <c r="D703" s="4250" t="s">
        <v>2430</v>
      </c>
      <c r="E703" s="4234"/>
      <c r="F703" s="4234">
        <f t="shared" si="30"/>
        <v>0</v>
      </c>
    </row>
    <row r="704" spans="1:6" ht="14.25" customHeight="1">
      <c r="A704" s="4389"/>
      <c r="B704" s="4231"/>
      <c r="C704" s="4232"/>
      <c r="D704" s="4250"/>
      <c r="E704" s="4234"/>
      <c r="F704" s="4234"/>
    </row>
    <row r="705" spans="1:6" ht="15" customHeight="1">
      <c r="A705" s="4391">
        <v>1.3</v>
      </c>
      <c r="B705" s="4211" t="s">
        <v>787</v>
      </c>
      <c r="C705" s="4232"/>
      <c r="D705" s="4250"/>
      <c r="E705" s="4234"/>
      <c r="F705" s="4234"/>
    </row>
    <row r="706" spans="1:6" ht="14.25" customHeight="1">
      <c r="A706" s="4389" t="s">
        <v>3908</v>
      </c>
      <c r="B706" s="4231" t="s">
        <v>2402</v>
      </c>
      <c r="C706" s="4232">
        <v>171.69</v>
      </c>
      <c r="D706" s="4250" t="s">
        <v>2432</v>
      </c>
      <c r="E706" s="4234"/>
      <c r="F706" s="4234">
        <f t="shared" ref="F706:F709" si="31">IF(C706&gt;0,(ROUND((E706*C706),2))," ")</f>
        <v>0</v>
      </c>
    </row>
    <row r="707" spans="1:6" ht="14.25" customHeight="1">
      <c r="A707" s="4389" t="s">
        <v>3909</v>
      </c>
      <c r="B707" s="4231" t="s">
        <v>2395</v>
      </c>
      <c r="C707" s="4232">
        <v>38.770000000000003</v>
      </c>
      <c r="D707" s="4250" t="s">
        <v>2432</v>
      </c>
      <c r="E707" s="4234"/>
      <c r="F707" s="4234">
        <f t="shared" si="31"/>
        <v>0</v>
      </c>
    </row>
    <row r="708" spans="1:6" ht="14.25" customHeight="1">
      <c r="A708" s="4389" t="s">
        <v>3910</v>
      </c>
      <c r="B708" s="4231" t="s">
        <v>2423</v>
      </c>
      <c r="C708" s="4232">
        <v>73.569999999999993</v>
      </c>
      <c r="D708" s="4250" t="s">
        <v>2432</v>
      </c>
      <c r="E708" s="4234"/>
      <c r="F708" s="4234">
        <f t="shared" si="31"/>
        <v>0</v>
      </c>
    </row>
    <row r="709" spans="1:6" s="4166" customFormat="1" ht="14.25" customHeight="1">
      <c r="A709" s="4389" t="s">
        <v>3911</v>
      </c>
      <c r="B709" s="4231" t="s">
        <v>1548</v>
      </c>
      <c r="C709" s="4232">
        <v>114.22</v>
      </c>
      <c r="D709" s="4250" t="s">
        <v>1</v>
      </c>
      <c r="E709" s="4234"/>
      <c r="F709" s="4234">
        <f t="shared" si="31"/>
        <v>0</v>
      </c>
    </row>
    <row r="710" spans="1:6" ht="14.25" customHeight="1">
      <c r="A710" s="4455"/>
      <c r="B710" s="4451"/>
      <c r="C710" s="4465"/>
      <c r="D710" s="4466"/>
      <c r="E710" s="4467"/>
      <c r="F710" s="4467"/>
    </row>
    <row r="711" spans="1:6" ht="15" customHeight="1">
      <c r="A711" s="4390">
        <v>2</v>
      </c>
      <c r="B711" s="4211" t="s">
        <v>2278</v>
      </c>
      <c r="C711" s="4232"/>
      <c r="D711" s="4250"/>
      <c r="E711" s="4234"/>
      <c r="F711" s="4234"/>
    </row>
    <row r="712" spans="1:6" ht="15" customHeight="1">
      <c r="A712" s="4391">
        <v>2.1</v>
      </c>
      <c r="B712" s="4211" t="s">
        <v>38</v>
      </c>
      <c r="C712" s="4232"/>
      <c r="D712" s="4250"/>
      <c r="E712" s="4234"/>
      <c r="F712" s="4234"/>
    </row>
    <row r="713" spans="1:6" ht="14.25" customHeight="1">
      <c r="A713" s="4389" t="s">
        <v>1182</v>
      </c>
      <c r="B713" s="4231" t="s">
        <v>3004</v>
      </c>
      <c r="C713" s="4232">
        <v>262.64</v>
      </c>
      <c r="D713" s="4250" t="s">
        <v>2430</v>
      </c>
      <c r="E713" s="4234"/>
      <c r="F713" s="4234">
        <f t="shared" ref="F713:F715" si="32">IF(C713&gt;0,(ROUND((E713*C713),2))," ")</f>
        <v>0</v>
      </c>
    </row>
    <row r="714" spans="1:6" ht="14.25" customHeight="1">
      <c r="A714" s="4389" t="s">
        <v>1183</v>
      </c>
      <c r="B714" s="4231" t="s">
        <v>2419</v>
      </c>
      <c r="C714" s="4232">
        <v>70.58</v>
      </c>
      <c r="D714" s="4250" t="s">
        <v>2430</v>
      </c>
      <c r="E714" s="4234"/>
      <c r="F714" s="4234">
        <f t="shared" si="32"/>
        <v>0</v>
      </c>
    </row>
    <row r="715" spans="1:6" ht="14.25" customHeight="1">
      <c r="A715" s="4389" t="s">
        <v>1958</v>
      </c>
      <c r="B715" s="4206" t="s">
        <v>3766</v>
      </c>
      <c r="C715" s="4232">
        <v>259.27999999999997</v>
      </c>
      <c r="D715" s="4233" t="s">
        <v>2525</v>
      </c>
      <c r="E715" s="4234"/>
      <c r="F715" s="4234">
        <f t="shared" si="32"/>
        <v>0</v>
      </c>
    </row>
    <row r="716" spans="1:6" ht="14.25" customHeight="1">
      <c r="A716" s="4389"/>
      <c r="B716" s="4231"/>
      <c r="C716" s="4232"/>
      <c r="D716" s="4250"/>
      <c r="E716" s="4234"/>
      <c r="F716" s="4234"/>
    </row>
    <row r="717" spans="1:6" ht="15" customHeight="1">
      <c r="A717" s="4391">
        <v>2.2000000000000002</v>
      </c>
      <c r="B717" s="4211" t="s">
        <v>3714</v>
      </c>
      <c r="C717" s="4232"/>
      <c r="D717" s="4250"/>
      <c r="E717" s="4234"/>
      <c r="F717" s="4234"/>
    </row>
    <row r="718" spans="1:6" ht="14.25" customHeight="1">
      <c r="A718" s="4389" t="s">
        <v>3918</v>
      </c>
      <c r="B718" s="4231" t="s">
        <v>3019</v>
      </c>
      <c r="C718" s="4232">
        <v>19.190000000000001</v>
      </c>
      <c r="D718" s="4250" t="s">
        <v>2430</v>
      </c>
      <c r="E718" s="4234"/>
      <c r="F718" s="4234">
        <f t="shared" ref="F718:F722" si="33">IF(C718&gt;0,(ROUND((E718*C718),2))," ")</f>
        <v>0</v>
      </c>
    </row>
    <row r="719" spans="1:6" ht="14.25" customHeight="1">
      <c r="A719" s="4389" t="s">
        <v>3919</v>
      </c>
      <c r="B719" s="4231" t="s">
        <v>3024</v>
      </c>
      <c r="C719" s="4232">
        <v>1.31</v>
      </c>
      <c r="D719" s="4250" t="s">
        <v>2430</v>
      </c>
      <c r="E719" s="4234"/>
      <c r="F719" s="4234">
        <f t="shared" si="33"/>
        <v>0</v>
      </c>
    </row>
    <row r="720" spans="1:6" ht="14.25" customHeight="1">
      <c r="A720" s="4389" t="s">
        <v>3920</v>
      </c>
      <c r="B720" s="4231" t="s">
        <v>3018</v>
      </c>
      <c r="C720" s="4232">
        <v>30.2</v>
      </c>
      <c r="D720" s="4250" t="s">
        <v>2430</v>
      </c>
      <c r="E720" s="4234"/>
      <c r="F720" s="4234">
        <f t="shared" si="33"/>
        <v>0</v>
      </c>
    </row>
    <row r="721" spans="1:6" ht="14.25" customHeight="1">
      <c r="A721" s="4389" t="s">
        <v>3921</v>
      </c>
      <c r="B721" s="4231" t="s">
        <v>2424</v>
      </c>
      <c r="C721" s="4232">
        <v>11.27</v>
      </c>
      <c r="D721" s="4250" t="s">
        <v>2430</v>
      </c>
      <c r="E721" s="4234"/>
      <c r="F721" s="4234">
        <f t="shared" si="33"/>
        <v>0</v>
      </c>
    </row>
    <row r="722" spans="1:6" ht="14.25" customHeight="1">
      <c r="A722" s="4389" t="s">
        <v>3922</v>
      </c>
      <c r="B722" s="4231" t="s">
        <v>2422</v>
      </c>
      <c r="C722" s="4232">
        <v>1.32</v>
      </c>
      <c r="D722" s="4250" t="s">
        <v>2430</v>
      </c>
      <c r="E722" s="4234"/>
      <c r="F722" s="4234">
        <f t="shared" si="33"/>
        <v>0</v>
      </c>
    </row>
    <row r="723" spans="1:6" ht="14.25" customHeight="1">
      <c r="A723" s="4389"/>
      <c r="B723" s="4231"/>
      <c r="C723" s="4232"/>
      <c r="D723" s="4250"/>
      <c r="E723" s="4234"/>
      <c r="F723" s="4234"/>
    </row>
    <row r="724" spans="1:6" ht="15" customHeight="1">
      <c r="A724" s="4391">
        <v>2.2999999999999998</v>
      </c>
      <c r="B724" s="4211" t="s">
        <v>859</v>
      </c>
      <c r="C724" s="4232"/>
      <c r="D724" s="4250"/>
      <c r="E724" s="4234"/>
      <c r="F724" s="4234"/>
    </row>
    <row r="725" spans="1:6" ht="14.25" customHeight="1">
      <c r="A725" s="4389" t="s">
        <v>3923</v>
      </c>
      <c r="B725" s="4231" t="s">
        <v>2402</v>
      </c>
      <c r="C725" s="4232">
        <v>158.15</v>
      </c>
      <c r="D725" s="4250" t="s">
        <v>2432</v>
      </c>
      <c r="E725" s="4234"/>
      <c r="F725" s="4234">
        <f t="shared" ref="F725:F728" si="34">IF(C725&gt;0,(ROUND((E725*C725),2))," ")</f>
        <v>0</v>
      </c>
    </row>
    <row r="726" spans="1:6" ht="14.25" customHeight="1">
      <c r="A726" s="4389" t="s">
        <v>3924</v>
      </c>
      <c r="B726" s="4231" t="s">
        <v>2395</v>
      </c>
      <c r="C726" s="4232">
        <v>39.5</v>
      </c>
      <c r="D726" s="4250" t="s">
        <v>2432</v>
      </c>
      <c r="E726" s="4234"/>
      <c r="F726" s="4234">
        <f t="shared" si="34"/>
        <v>0</v>
      </c>
    </row>
    <row r="727" spans="1:6" ht="14.25" customHeight="1">
      <c r="A727" s="4389" t="s">
        <v>3925</v>
      </c>
      <c r="B727" s="4231" t="s">
        <v>2423</v>
      </c>
      <c r="C727" s="4232">
        <v>93.25</v>
      </c>
      <c r="D727" s="4250" t="s">
        <v>2432</v>
      </c>
      <c r="E727" s="4234"/>
      <c r="F727" s="4234">
        <f t="shared" si="34"/>
        <v>0</v>
      </c>
    </row>
    <row r="728" spans="1:6" s="4166" customFormat="1" ht="14.25" customHeight="1">
      <c r="A728" s="4389" t="s">
        <v>3926</v>
      </c>
      <c r="B728" s="4231" t="s">
        <v>1548</v>
      </c>
      <c r="C728" s="4232">
        <v>119.75</v>
      </c>
      <c r="D728" s="4250" t="s">
        <v>1</v>
      </c>
      <c r="E728" s="4234"/>
      <c r="F728" s="4234">
        <f t="shared" si="34"/>
        <v>0</v>
      </c>
    </row>
    <row r="729" spans="1:6" s="4267" customFormat="1" ht="12.75" customHeight="1">
      <c r="A729" s="4305"/>
      <c r="B729" s="4305" t="s">
        <v>2324</v>
      </c>
      <c r="C729" s="4306"/>
      <c r="D729" s="4306"/>
      <c r="E729" s="4306"/>
      <c r="F729" s="4308">
        <f>SUM(F691:F728)</f>
        <v>0</v>
      </c>
    </row>
    <row r="730" spans="1:6" ht="15" customHeight="1">
      <c r="A730" s="4394"/>
      <c r="B730" s="3435"/>
      <c r="C730" s="3538"/>
      <c r="D730" s="4264"/>
      <c r="E730" s="4265"/>
      <c r="F730" s="4265"/>
    </row>
    <row r="731" spans="1:6" s="4223" customFormat="1" ht="30">
      <c r="A731" s="4397" t="s">
        <v>2545</v>
      </c>
      <c r="B731" s="3435" t="s">
        <v>3947</v>
      </c>
      <c r="C731" s="4336"/>
      <c r="D731" s="4337"/>
      <c r="E731" s="4311"/>
      <c r="F731" s="4311" t="str">
        <f t="shared" ref="F731:F794" si="35">IF(C731&gt;0,(ROUND((E731*C731),2))," ")</f>
        <v xml:space="preserve"> </v>
      </c>
    </row>
    <row r="732" spans="1:6" ht="14.25" customHeight="1">
      <c r="A732" s="4389"/>
      <c r="B732" s="3432"/>
      <c r="C732" s="4232"/>
      <c r="D732" s="4250"/>
      <c r="E732" s="4234"/>
      <c r="F732" s="4234" t="str">
        <f t="shared" si="35"/>
        <v xml:space="preserve"> </v>
      </c>
    </row>
    <row r="733" spans="1:6" ht="14.25" customHeight="1">
      <c r="A733" s="4390">
        <v>1</v>
      </c>
      <c r="B733" s="3432" t="s">
        <v>2353</v>
      </c>
      <c r="C733" s="4232">
        <v>460.4</v>
      </c>
      <c r="D733" s="4250" t="s">
        <v>1</v>
      </c>
      <c r="E733" s="4234"/>
      <c r="F733" s="4234">
        <f>+E733*C733</f>
        <v>0</v>
      </c>
    </row>
    <row r="734" spans="1:6" ht="14.25" customHeight="1">
      <c r="A734" s="4389"/>
      <c r="B734" s="3432"/>
      <c r="C734" s="4232"/>
      <c r="D734" s="4250"/>
      <c r="E734" s="4234"/>
      <c r="F734" s="4234"/>
    </row>
    <row r="735" spans="1:6" ht="18" customHeight="1">
      <c r="A735" s="4390">
        <v>2</v>
      </c>
      <c r="B735" s="4343" t="s">
        <v>14</v>
      </c>
      <c r="C735" s="4232"/>
      <c r="D735" s="4250"/>
      <c r="E735" s="4234"/>
      <c r="F735" s="4234" t="str">
        <f t="shared" si="35"/>
        <v xml:space="preserve"> </v>
      </c>
    </row>
    <row r="736" spans="1:6" ht="15" customHeight="1">
      <c r="A736" s="4393">
        <v>2.1</v>
      </c>
      <c r="B736" s="4231" t="s">
        <v>3726</v>
      </c>
      <c r="C736" s="4232">
        <v>824.2</v>
      </c>
      <c r="D736" s="4233" t="s">
        <v>2527</v>
      </c>
      <c r="E736" s="4234"/>
      <c r="F736" s="4234">
        <f t="shared" si="35"/>
        <v>0</v>
      </c>
    </row>
    <row r="737" spans="1:6" ht="15" customHeight="1">
      <c r="A737" s="4393">
        <v>2.2000000000000002</v>
      </c>
      <c r="B737" s="4231" t="s">
        <v>3479</v>
      </c>
      <c r="C737" s="4232">
        <v>759.11</v>
      </c>
      <c r="D737" s="4233" t="s">
        <v>2526</v>
      </c>
      <c r="E737" s="4234"/>
      <c r="F737" s="4234">
        <f t="shared" si="35"/>
        <v>0</v>
      </c>
    </row>
    <row r="738" spans="1:6" ht="15" customHeight="1">
      <c r="A738" s="4393">
        <v>2.2999999999999998</v>
      </c>
      <c r="B738" s="4231" t="s">
        <v>3765</v>
      </c>
      <c r="C738" s="4232">
        <v>31.6</v>
      </c>
      <c r="D738" s="4233" t="s">
        <v>2430</v>
      </c>
      <c r="E738" s="4234"/>
      <c r="F738" s="4234">
        <f t="shared" si="35"/>
        <v>0</v>
      </c>
    </row>
    <row r="739" spans="1:6" ht="30" customHeight="1">
      <c r="A739" s="4393">
        <v>2.4</v>
      </c>
      <c r="B739" s="4206" t="s">
        <v>3766</v>
      </c>
      <c r="C739" s="4232">
        <v>78.099999999999994</v>
      </c>
      <c r="D739" s="4233" t="s">
        <v>2525</v>
      </c>
      <c r="E739" s="4234"/>
      <c r="F739" s="4234">
        <f t="shared" si="35"/>
        <v>0</v>
      </c>
    </row>
    <row r="740" spans="1:6" ht="15" customHeight="1">
      <c r="A740" s="4394"/>
      <c r="B740" s="3435"/>
      <c r="C740" s="4232"/>
      <c r="D740" s="4250"/>
      <c r="E740" s="4234"/>
      <c r="F740" s="4234" t="str">
        <f t="shared" si="35"/>
        <v xml:space="preserve"> </v>
      </c>
    </row>
    <row r="741" spans="1:6" ht="15" customHeight="1">
      <c r="A741" s="4390">
        <v>3</v>
      </c>
      <c r="B741" s="4343" t="s">
        <v>3727</v>
      </c>
      <c r="C741" s="4232"/>
      <c r="D741" s="4250"/>
      <c r="E741" s="4234"/>
      <c r="F741" s="4234" t="str">
        <f t="shared" si="35"/>
        <v xml:space="preserve"> </v>
      </c>
    </row>
    <row r="742" spans="1:6" ht="15" customHeight="1">
      <c r="A742" s="4393">
        <v>3.1</v>
      </c>
      <c r="B742" s="4231" t="s">
        <v>3730</v>
      </c>
      <c r="C742" s="4232">
        <v>46</v>
      </c>
      <c r="D742" s="4233" t="s">
        <v>1</v>
      </c>
      <c r="E742" s="4234"/>
      <c r="F742" s="4234">
        <f t="shared" si="35"/>
        <v>0</v>
      </c>
    </row>
    <row r="743" spans="1:6" ht="15" customHeight="1">
      <c r="A743" s="4393">
        <v>3.2</v>
      </c>
      <c r="B743" s="4231" t="s">
        <v>3729</v>
      </c>
      <c r="C743" s="4232">
        <v>2</v>
      </c>
      <c r="D743" s="4233" t="s">
        <v>1</v>
      </c>
      <c r="E743" s="4234"/>
      <c r="F743" s="4234">
        <f t="shared" si="35"/>
        <v>0</v>
      </c>
    </row>
    <row r="744" spans="1:6" ht="15" customHeight="1">
      <c r="A744" s="4393">
        <v>3.3</v>
      </c>
      <c r="B744" s="4231" t="s">
        <v>3728</v>
      </c>
      <c r="C744" s="4407">
        <v>399.78</v>
      </c>
      <c r="D744" s="4233" t="s">
        <v>1</v>
      </c>
      <c r="E744" s="4234"/>
      <c r="F744" s="4234">
        <f>IF(C744&gt;0,(ROUND((E744*C744),2))," ")</f>
        <v>0</v>
      </c>
    </row>
    <row r="745" spans="1:6" ht="15" customHeight="1">
      <c r="A745" s="4393">
        <v>3.4</v>
      </c>
      <c r="B745" s="4231" t="s">
        <v>3927</v>
      </c>
      <c r="C745" s="4232">
        <v>49.92</v>
      </c>
      <c r="D745" s="4233" t="s">
        <v>1</v>
      </c>
      <c r="E745" s="4234"/>
      <c r="F745" s="4234">
        <f>IF(C745&gt;0,(ROUND((E745*C745),2))," ")</f>
        <v>0</v>
      </c>
    </row>
    <row r="746" spans="1:6" ht="15" customHeight="1">
      <c r="A746" s="4394"/>
      <c r="B746" s="3435"/>
      <c r="C746" s="4232"/>
      <c r="D746" s="4250"/>
      <c r="E746" s="4234"/>
      <c r="F746" s="4234" t="str">
        <f t="shared" si="35"/>
        <v xml:space="preserve"> </v>
      </c>
    </row>
    <row r="747" spans="1:6" ht="15" customHeight="1">
      <c r="A747" s="4390">
        <v>4</v>
      </c>
      <c r="B747" s="4343" t="s">
        <v>3732</v>
      </c>
      <c r="C747" s="4232"/>
      <c r="D747" s="4250"/>
      <c r="E747" s="4234"/>
      <c r="F747" s="4234" t="str">
        <f t="shared" si="35"/>
        <v xml:space="preserve"> </v>
      </c>
    </row>
    <row r="748" spans="1:6" ht="15" customHeight="1">
      <c r="A748" s="4393">
        <v>4.0999999999999996</v>
      </c>
      <c r="B748" s="4231" t="s">
        <v>3481</v>
      </c>
      <c r="C748" s="4232">
        <v>46</v>
      </c>
      <c r="D748" s="4233" t="s">
        <v>1</v>
      </c>
      <c r="E748" s="4404"/>
      <c r="F748" s="4234">
        <f t="shared" si="35"/>
        <v>0</v>
      </c>
    </row>
    <row r="749" spans="1:6" ht="15" customHeight="1">
      <c r="A749" s="4393">
        <v>4.2</v>
      </c>
      <c r="B749" s="4231" t="s">
        <v>3482</v>
      </c>
      <c r="C749" s="4232">
        <v>2</v>
      </c>
      <c r="D749" s="4233" t="s">
        <v>1</v>
      </c>
      <c r="E749" s="4404"/>
      <c r="F749" s="4234">
        <f t="shared" si="35"/>
        <v>0</v>
      </c>
    </row>
    <row r="750" spans="1:6" ht="15" customHeight="1">
      <c r="A750" s="4393">
        <v>4.3</v>
      </c>
      <c r="B750" s="4231" t="s">
        <v>3731</v>
      </c>
      <c r="C750" s="4232">
        <v>364.4</v>
      </c>
      <c r="D750" s="4233" t="s">
        <v>1</v>
      </c>
      <c r="E750" s="4408"/>
      <c r="F750" s="4234">
        <f>IF(C750&gt;0,(ROUND((E750*C750),2))," ")</f>
        <v>0</v>
      </c>
    </row>
    <row r="751" spans="1:6" ht="15" customHeight="1">
      <c r="A751" s="4393">
        <v>4.4000000000000004</v>
      </c>
      <c r="B751" s="4231" t="s">
        <v>3725</v>
      </c>
      <c r="C751" s="4232">
        <v>48</v>
      </c>
      <c r="D751" s="4233" t="s">
        <v>1</v>
      </c>
      <c r="E751" s="4408"/>
      <c r="F751" s="4234">
        <f>IF(C751&gt;0,(ROUND((E751*C751),2))," ")</f>
        <v>0</v>
      </c>
    </row>
    <row r="752" spans="1:6" ht="15" customHeight="1">
      <c r="A752" s="4394"/>
      <c r="B752" s="4231"/>
      <c r="C752" s="4232"/>
      <c r="D752" s="4233"/>
      <c r="E752" s="4234"/>
      <c r="F752" s="4234" t="str">
        <f t="shared" si="35"/>
        <v xml:space="preserve"> </v>
      </c>
    </row>
    <row r="753" spans="1:6" ht="14.25" customHeight="1">
      <c r="A753" s="4390">
        <v>5</v>
      </c>
      <c r="B753" s="4343" t="s">
        <v>3767</v>
      </c>
      <c r="C753" s="4232"/>
      <c r="D753" s="4250"/>
      <c r="E753" s="4234"/>
      <c r="F753" s="4234" t="str">
        <f t="shared" si="35"/>
        <v xml:space="preserve"> </v>
      </c>
    </row>
    <row r="754" spans="1:6" ht="15" customHeight="1">
      <c r="A754" s="4393">
        <v>5.0999999999999996</v>
      </c>
      <c r="B754" s="4231" t="s">
        <v>3733</v>
      </c>
      <c r="C754" s="4232">
        <v>6</v>
      </c>
      <c r="D754" s="4233" t="s">
        <v>2433</v>
      </c>
      <c r="E754" s="4234"/>
      <c r="F754" s="4234">
        <f>IF(C754&gt;0,(ROUND((E754*C754),2))," ")</f>
        <v>0</v>
      </c>
    </row>
    <row r="755" spans="1:6" ht="15" customHeight="1">
      <c r="A755" s="4393">
        <v>5.2</v>
      </c>
      <c r="B755" s="4231" t="s">
        <v>3734</v>
      </c>
      <c r="C755" s="4232">
        <v>4</v>
      </c>
      <c r="D755" s="4233" t="s">
        <v>2433</v>
      </c>
      <c r="E755" s="4234"/>
      <c r="F755" s="4234">
        <f>IF(C755&gt;0,(ROUND((E755*C755),2))," ")</f>
        <v>0</v>
      </c>
    </row>
    <row r="756" spans="1:6" ht="15" customHeight="1">
      <c r="A756" s="4393">
        <v>5.3</v>
      </c>
      <c r="B756" s="4231" t="s">
        <v>3768</v>
      </c>
      <c r="C756" s="4232">
        <v>2</v>
      </c>
      <c r="D756" s="4233" t="s">
        <v>2433</v>
      </c>
      <c r="E756" s="4234"/>
      <c r="F756" s="4234">
        <f t="shared" si="35"/>
        <v>0</v>
      </c>
    </row>
    <row r="757" spans="1:6" ht="15" customHeight="1">
      <c r="A757" s="4393">
        <v>5.4</v>
      </c>
      <c r="B757" s="4231" t="s">
        <v>3768</v>
      </c>
      <c r="C757" s="4232">
        <v>1</v>
      </c>
      <c r="D757" s="4233" t="s">
        <v>2433</v>
      </c>
      <c r="E757" s="4234"/>
      <c r="F757" s="4234">
        <f t="shared" si="35"/>
        <v>0</v>
      </c>
    </row>
    <row r="758" spans="1:6" ht="15" customHeight="1">
      <c r="A758" s="4393">
        <v>5.5</v>
      </c>
      <c r="B758" s="4231" t="s">
        <v>3771</v>
      </c>
      <c r="C758" s="4232">
        <v>6</v>
      </c>
      <c r="D758" s="4233" t="s">
        <v>2433</v>
      </c>
      <c r="E758" s="4234"/>
      <c r="F758" s="4234">
        <f t="shared" si="35"/>
        <v>0</v>
      </c>
    </row>
    <row r="759" spans="1:6" ht="15" customHeight="1">
      <c r="A759" s="4450">
        <v>5.6</v>
      </c>
      <c r="B759" s="4451" t="s">
        <v>3769</v>
      </c>
      <c r="C759" s="4465">
        <v>2</v>
      </c>
      <c r="D759" s="4453" t="s">
        <v>2433</v>
      </c>
      <c r="E759" s="4467"/>
      <c r="F759" s="4467">
        <f t="shared" si="35"/>
        <v>0</v>
      </c>
    </row>
    <row r="760" spans="1:6" ht="15" customHeight="1">
      <c r="A760" s="4393">
        <v>5.7</v>
      </c>
      <c r="B760" s="4231" t="s">
        <v>3770</v>
      </c>
      <c r="C760" s="4232">
        <v>3</v>
      </c>
      <c r="D760" s="4233" t="s">
        <v>2433</v>
      </c>
      <c r="E760" s="4234"/>
      <c r="F760" s="4234">
        <f t="shared" si="35"/>
        <v>0</v>
      </c>
    </row>
    <row r="761" spans="1:6" ht="15" customHeight="1">
      <c r="A761" s="4393">
        <v>5.8</v>
      </c>
      <c r="B761" s="4231" t="s">
        <v>3770</v>
      </c>
      <c r="C761" s="4232">
        <v>3</v>
      </c>
      <c r="D761" s="4233" t="s">
        <v>2433</v>
      </c>
      <c r="E761" s="4234"/>
      <c r="F761" s="4234">
        <f t="shared" si="35"/>
        <v>0</v>
      </c>
    </row>
    <row r="762" spans="1:6" ht="15" customHeight="1">
      <c r="A762" s="4393">
        <v>5.9</v>
      </c>
      <c r="B762" s="4231" t="s">
        <v>3773</v>
      </c>
      <c r="C762" s="4232">
        <v>3</v>
      </c>
      <c r="D762" s="4233" t="s">
        <v>2433</v>
      </c>
      <c r="E762" s="4234"/>
      <c r="F762" s="4234">
        <f t="shared" si="35"/>
        <v>0</v>
      </c>
    </row>
    <row r="763" spans="1:6" ht="15" customHeight="1">
      <c r="A763" s="4389">
        <v>5.0999999999999996</v>
      </c>
      <c r="B763" s="4231" t="s">
        <v>3774</v>
      </c>
      <c r="C763" s="4232">
        <v>3</v>
      </c>
      <c r="D763" s="4233" t="s">
        <v>2433</v>
      </c>
      <c r="E763" s="4234"/>
      <c r="F763" s="4234">
        <f t="shared" si="35"/>
        <v>0</v>
      </c>
    </row>
    <row r="764" spans="1:6" ht="15" customHeight="1">
      <c r="A764" s="4389">
        <v>5.1100000000000003</v>
      </c>
      <c r="B764" s="4231" t="s">
        <v>3497</v>
      </c>
      <c r="C764" s="4232">
        <v>2</v>
      </c>
      <c r="D764" s="4233" t="s">
        <v>2433</v>
      </c>
      <c r="E764" s="4404"/>
      <c r="F764" s="4234">
        <f>IF(C764&gt;0,(ROUND((E764*C764),2))," ")</f>
        <v>0</v>
      </c>
    </row>
    <row r="765" spans="1:6" ht="15" customHeight="1">
      <c r="A765" s="4389">
        <v>5.12</v>
      </c>
      <c r="B765" s="4231" t="s">
        <v>3515</v>
      </c>
      <c r="C765" s="4232">
        <v>2</v>
      </c>
      <c r="D765" s="4233" t="s">
        <v>2433</v>
      </c>
      <c r="E765" s="4404"/>
      <c r="F765" s="4234">
        <f>IF(C765&gt;0,(ROUND((E765*C765),2))," ")</f>
        <v>0</v>
      </c>
    </row>
    <row r="766" spans="1:6" ht="15" customHeight="1">
      <c r="A766" s="4389">
        <v>5.13</v>
      </c>
      <c r="B766" s="4231" t="s">
        <v>3498</v>
      </c>
      <c r="C766" s="4232">
        <v>4</v>
      </c>
      <c r="D766" s="4233" t="s">
        <v>2433</v>
      </c>
      <c r="E766" s="4404"/>
      <c r="F766" s="4234">
        <f>IF(C766&gt;0,(ROUND((E766*C766),2))," ")</f>
        <v>0</v>
      </c>
    </row>
    <row r="767" spans="1:6" ht="15" customHeight="1">
      <c r="A767" s="4389">
        <v>5.14</v>
      </c>
      <c r="B767" s="4231" t="s">
        <v>3499</v>
      </c>
      <c r="C767" s="4232">
        <v>4</v>
      </c>
      <c r="D767" s="4233" t="s">
        <v>2433</v>
      </c>
      <c r="E767" s="4404"/>
      <c r="F767" s="4234">
        <f>IF(C767&gt;0,(ROUND((E767*C767),2))," ")</f>
        <v>0</v>
      </c>
    </row>
    <row r="768" spans="1:6" ht="15" customHeight="1">
      <c r="A768" s="4389">
        <v>5.15</v>
      </c>
      <c r="B768" s="4231" t="s">
        <v>3500</v>
      </c>
      <c r="C768" s="4232">
        <v>1</v>
      </c>
      <c r="D768" s="4233" t="s">
        <v>2433</v>
      </c>
      <c r="E768" s="4404"/>
      <c r="F768" s="4234">
        <f>IF(C768&gt;0,(ROUND((E768*C768),2))," ")</f>
        <v>0</v>
      </c>
    </row>
    <row r="769" spans="1:6" ht="15" customHeight="1">
      <c r="A769" s="4389">
        <v>5.16</v>
      </c>
      <c r="B769" s="4231" t="s">
        <v>3772</v>
      </c>
      <c r="C769" s="4232">
        <v>1</v>
      </c>
      <c r="D769" s="4233" t="s">
        <v>2433</v>
      </c>
      <c r="E769" s="4234"/>
      <c r="F769" s="4234">
        <f t="shared" si="35"/>
        <v>0</v>
      </c>
    </row>
    <row r="770" spans="1:6" ht="15.75" customHeight="1">
      <c r="A770" s="4389">
        <v>5.17</v>
      </c>
      <c r="B770" s="4231" t="s">
        <v>3764</v>
      </c>
      <c r="C770" s="4232">
        <v>1</v>
      </c>
      <c r="D770" s="4233" t="s">
        <v>2433</v>
      </c>
      <c r="E770" s="4404"/>
      <c r="F770" s="4234">
        <f t="shared" si="35"/>
        <v>0</v>
      </c>
    </row>
    <row r="771" spans="1:6" ht="15" customHeight="1">
      <c r="A771" s="4389">
        <v>5.18</v>
      </c>
      <c r="B771" s="4231" t="s">
        <v>3762</v>
      </c>
      <c r="C771" s="4232">
        <v>2</v>
      </c>
      <c r="D771" s="4233" t="s">
        <v>2433</v>
      </c>
      <c r="E771" s="4404"/>
      <c r="F771" s="4234">
        <f t="shared" si="35"/>
        <v>0</v>
      </c>
    </row>
    <row r="772" spans="1:6" ht="15" customHeight="1">
      <c r="A772" s="4389">
        <v>5.19</v>
      </c>
      <c r="B772" s="4231" t="s">
        <v>3763</v>
      </c>
      <c r="C772" s="4232">
        <v>2</v>
      </c>
      <c r="D772" s="4233" t="s">
        <v>2433</v>
      </c>
      <c r="E772" s="4404"/>
      <c r="F772" s="4234">
        <f t="shared" si="35"/>
        <v>0</v>
      </c>
    </row>
    <row r="773" spans="1:6" ht="15" customHeight="1">
      <c r="A773" s="4389">
        <v>5.2</v>
      </c>
      <c r="B773" s="4231" t="s">
        <v>3775</v>
      </c>
      <c r="C773" s="4232">
        <v>1</v>
      </c>
      <c r="D773" s="4233" t="s">
        <v>42</v>
      </c>
      <c r="E773" s="4404"/>
      <c r="F773" s="4234">
        <f t="shared" si="35"/>
        <v>0</v>
      </c>
    </row>
    <row r="774" spans="1:6" ht="15" customHeight="1">
      <c r="A774" s="4394"/>
      <c r="B774" s="4231"/>
      <c r="C774" s="4232"/>
      <c r="D774" s="4233"/>
      <c r="E774" s="4234"/>
      <c r="F774" s="4234" t="str">
        <f t="shared" si="35"/>
        <v xml:space="preserve"> </v>
      </c>
    </row>
    <row r="775" spans="1:6" ht="15.75" customHeight="1">
      <c r="A775" s="4390">
        <v>6</v>
      </c>
      <c r="B775" s="4343" t="s">
        <v>3719</v>
      </c>
      <c r="C775" s="4232"/>
      <c r="D775" s="4250"/>
      <c r="E775" s="4234"/>
      <c r="F775" s="4234" t="str">
        <f t="shared" si="35"/>
        <v xml:space="preserve"> </v>
      </c>
    </row>
    <row r="776" spans="1:6" s="4226" customFormat="1" ht="14.25" customHeight="1">
      <c r="A776" s="4393">
        <v>6.1</v>
      </c>
      <c r="B776" s="4231" t="s">
        <v>3720</v>
      </c>
      <c r="C776" s="4232">
        <v>1</v>
      </c>
      <c r="D776" s="4233" t="s">
        <v>2433</v>
      </c>
      <c r="E776" s="4234"/>
      <c r="F776" s="4234">
        <f t="shared" si="35"/>
        <v>0</v>
      </c>
    </row>
    <row r="777" spans="1:6" s="4226" customFormat="1" ht="14.25" customHeight="1">
      <c r="A777" s="4393">
        <v>6.2</v>
      </c>
      <c r="B777" s="4231" t="s">
        <v>3715</v>
      </c>
      <c r="C777" s="4232">
        <v>2</v>
      </c>
      <c r="D777" s="4233" t="s">
        <v>2433</v>
      </c>
      <c r="E777" s="4234"/>
      <c r="F777" s="4234">
        <f t="shared" si="35"/>
        <v>0</v>
      </c>
    </row>
    <row r="778" spans="1:6" s="4226" customFormat="1" ht="14.25" customHeight="1">
      <c r="A778" s="4393">
        <v>6.3</v>
      </c>
      <c r="B778" s="4231" t="s">
        <v>3716</v>
      </c>
      <c r="C778" s="4232">
        <v>5</v>
      </c>
      <c r="D778" s="4233" t="s">
        <v>2433</v>
      </c>
      <c r="E778" s="4234"/>
      <c r="F778" s="4234">
        <f t="shared" si="35"/>
        <v>0</v>
      </c>
    </row>
    <row r="779" spans="1:6" s="4226" customFormat="1" ht="14.25" customHeight="1">
      <c r="A779" s="4393">
        <v>6.4</v>
      </c>
      <c r="B779" s="4231" t="s">
        <v>3717</v>
      </c>
      <c r="C779" s="4232">
        <v>1</v>
      </c>
      <c r="D779" s="4233" t="s">
        <v>2433</v>
      </c>
      <c r="E779" s="4234"/>
      <c r="F779" s="4234">
        <f t="shared" si="35"/>
        <v>0</v>
      </c>
    </row>
    <row r="780" spans="1:6" s="4226" customFormat="1" ht="14.25" customHeight="1">
      <c r="A780" s="4393">
        <v>6.5</v>
      </c>
      <c r="B780" s="4231" t="s">
        <v>3776</v>
      </c>
      <c r="C780" s="4232">
        <v>2</v>
      </c>
      <c r="D780" s="4233" t="s">
        <v>2433</v>
      </c>
      <c r="E780" s="4234"/>
      <c r="F780" s="4234">
        <f t="shared" si="35"/>
        <v>0</v>
      </c>
    </row>
    <row r="781" spans="1:6" s="4226" customFormat="1" ht="14.25" customHeight="1">
      <c r="A781" s="4393">
        <v>6.6</v>
      </c>
      <c r="B781" s="4231" t="s">
        <v>3718</v>
      </c>
      <c r="C781" s="4232">
        <v>1</v>
      </c>
      <c r="D781" s="4233" t="s">
        <v>2433</v>
      </c>
      <c r="E781" s="4234"/>
      <c r="F781" s="4234">
        <f t="shared" si="35"/>
        <v>0</v>
      </c>
    </row>
    <row r="782" spans="1:6" s="4226" customFormat="1" ht="14.25" customHeight="1">
      <c r="A782" s="4389"/>
      <c r="B782" s="4231"/>
      <c r="C782" s="4232"/>
      <c r="D782" s="4250"/>
      <c r="E782" s="4234"/>
      <c r="F782" s="4234" t="str">
        <f t="shared" si="35"/>
        <v xml:space="preserve"> </v>
      </c>
    </row>
    <row r="783" spans="1:6" s="4261" customFormat="1" ht="15" customHeight="1">
      <c r="A783" s="4390">
        <v>7</v>
      </c>
      <c r="B783" s="4343" t="s">
        <v>3507</v>
      </c>
      <c r="C783" s="4258"/>
      <c r="D783" s="4271"/>
      <c r="E783" s="4259"/>
      <c r="F783" s="4259" t="str">
        <f t="shared" si="35"/>
        <v xml:space="preserve"> </v>
      </c>
    </row>
    <row r="784" spans="1:6" ht="14.25" customHeight="1">
      <c r="A784" s="4393">
        <v>7.1</v>
      </c>
      <c r="B784" s="4231" t="s">
        <v>3508</v>
      </c>
      <c r="C784" s="4232">
        <v>2</v>
      </c>
      <c r="D784" s="4233" t="s">
        <v>2433</v>
      </c>
      <c r="E784" s="4234"/>
      <c r="F784" s="4234">
        <f t="shared" si="35"/>
        <v>0</v>
      </c>
    </row>
    <row r="785" spans="1:6" s="4267" customFormat="1" ht="12.75" customHeight="1">
      <c r="A785" s="4305"/>
      <c r="B785" s="4305" t="s">
        <v>3656</v>
      </c>
      <c r="C785" s="4306"/>
      <c r="D785" s="4306"/>
      <c r="E785" s="4306"/>
      <c r="F785" s="4308">
        <f>SUM(F731:F784)</f>
        <v>0</v>
      </c>
    </row>
    <row r="786" spans="1:6" s="4267" customFormat="1" ht="12.75" customHeight="1">
      <c r="A786" s="4334"/>
      <c r="B786" s="4334"/>
      <c r="C786" s="4335"/>
      <c r="D786" s="4335"/>
      <c r="E786" s="4335"/>
      <c r="F786" s="4406"/>
    </row>
    <row r="787" spans="1:6" s="4267" customFormat="1" ht="12.75" customHeight="1">
      <c r="A787" s="4334" t="s">
        <v>2596</v>
      </c>
      <c r="B787" s="3435" t="s">
        <v>3928</v>
      </c>
      <c r="C787" s="4335"/>
      <c r="D787" s="4335"/>
      <c r="E787" s="4335"/>
      <c r="F787" s="4406"/>
    </row>
    <row r="788" spans="1:6" s="4226" customFormat="1" ht="15" customHeight="1">
      <c r="A788" s="4390">
        <v>1</v>
      </c>
      <c r="B788" s="4343" t="s">
        <v>3779</v>
      </c>
      <c r="C788" s="3538"/>
      <c r="D788" s="4264"/>
      <c r="E788" s="4234"/>
      <c r="F788" s="4234" t="str">
        <f t="shared" si="35"/>
        <v xml:space="preserve"> </v>
      </c>
    </row>
    <row r="789" spans="1:6" ht="14.25" customHeight="1">
      <c r="A789" s="4393">
        <v>1.1000000000000001</v>
      </c>
      <c r="B789" s="4231" t="s">
        <v>3777</v>
      </c>
      <c r="C789" s="4232">
        <v>196.08</v>
      </c>
      <c r="D789" s="4250" t="s">
        <v>2430</v>
      </c>
      <c r="E789" s="4234"/>
      <c r="F789" s="4234">
        <f t="shared" si="35"/>
        <v>0</v>
      </c>
    </row>
    <row r="790" spans="1:6" ht="14.25" customHeight="1">
      <c r="A790" s="4393">
        <v>1.2</v>
      </c>
      <c r="B790" s="4231" t="s">
        <v>3119</v>
      </c>
      <c r="C790" s="4232">
        <v>163.4</v>
      </c>
      <c r="D790" s="4250" t="s">
        <v>2430</v>
      </c>
      <c r="E790" s="4234"/>
      <c r="F790" s="4234">
        <f t="shared" si="35"/>
        <v>0</v>
      </c>
    </row>
    <row r="791" spans="1:6" ht="14.25" customHeight="1">
      <c r="A791" s="4393">
        <v>1.3</v>
      </c>
      <c r="B791" s="4231" t="s">
        <v>3188</v>
      </c>
      <c r="C791" s="4232">
        <v>163.4</v>
      </c>
      <c r="D791" s="4250" t="s">
        <v>2431</v>
      </c>
      <c r="E791" s="4234"/>
      <c r="F791" s="4234">
        <f t="shared" si="35"/>
        <v>0</v>
      </c>
    </row>
    <row r="792" spans="1:6" ht="14.25" customHeight="1">
      <c r="A792" s="4393">
        <v>1.4</v>
      </c>
      <c r="B792" s="4231" t="s">
        <v>3778</v>
      </c>
      <c r="C792" s="4232">
        <v>817</v>
      </c>
      <c r="D792" s="4250" t="s">
        <v>2432</v>
      </c>
      <c r="E792" s="4234"/>
      <c r="F792" s="4234">
        <f t="shared" si="35"/>
        <v>0</v>
      </c>
    </row>
    <row r="793" spans="1:6" s="4237" customFormat="1" ht="14.25" customHeight="1">
      <c r="A793" s="4393">
        <v>1.5</v>
      </c>
      <c r="B793" s="4231" t="s">
        <v>4012</v>
      </c>
      <c r="C793" s="4232">
        <v>817</v>
      </c>
      <c r="D793" s="4250" t="s">
        <v>2432</v>
      </c>
      <c r="E793" s="4234"/>
      <c r="F793" s="4234">
        <f t="shared" si="35"/>
        <v>0</v>
      </c>
    </row>
    <row r="794" spans="1:6" ht="14.25" customHeight="1">
      <c r="A794" s="4393">
        <v>1.6</v>
      </c>
      <c r="B794" s="4231" t="s">
        <v>3962</v>
      </c>
      <c r="C794" s="4232">
        <v>3890.96</v>
      </c>
      <c r="D794" s="4250" t="s">
        <v>3960</v>
      </c>
      <c r="E794" s="4234"/>
      <c r="F794" s="4234">
        <f t="shared" si="35"/>
        <v>0</v>
      </c>
    </row>
    <row r="795" spans="1:6" ht="14.25" customHeight="1">
      <c r="A795" s="4389"/>
      <c r="B795" s="4231"/>
      <c r="C795" s="4232"/>
      <c r="D795" s="4250"/>
      <c r="E795" s="4234"/>
      <c r="F795" s="4234"/>
    </row>
    <row r="796" spans="1:6" ht="14.25" customHeight="1">
      <c r="A796" s="4390">
        <v>2</v>
      </c>
      <c r="B796" s="4231" t="s">
        <v>3961</v>
      </c>
      <c r="C796" s="4232">
        <v>1220.55</v>
      </c>
      <c r="D796" s="4233" t="s">
        <v>2432</v>
      </c>
      <c r="E796" s="4234"/>
      <c r="F796" s="4234">
        <f t="shared" ref="F796:F859" si="36">IF(C796&gt;0,(ROUND((E796*C796),2))," ")</f>
        <v>0</v>
      </c>
    </row>
    <row r="797" spans="1:6" ht="14.25" customHeight="1">
      <c r="A797" s="4390">
        <v>3</v>
      </c>
      <c r="B797" s="4231" t="s">
        <v>2346</v>
      </c>
      <c r="C797" s="4232">
        <v>245.67</v>
      </c>
      <c r="D797" s="4233" t="s">
        <v>2432</v>
      </c>
      <c r="E797" s="4234"/>
      <c r="F797" s="4234">
        <f t="shared" si="36"/>
        <v>0</v>
      </c>
    </row>
    <row r="798" spans="1:6" ht="14.25" customHeight="1">
      <c r="A798" s="4390">
        <v>5</v>
      </c>
      <c r="B798" s="3432" t="s">
        <v>3555</v>
      </c>
      <c r="C798" s="4232">
        <v>116</v>
      </c>
      <c r="D798" s="4250" t="s">
        <v>1</v>
      </c>
      <c r="E798" s="4234"/>
      <c r="F798" s="4234">
        <f>IF(C798&gt;0,(ROUND((E798*C798),2))," ")</f>
        <v>0</v>
      </c>
    </row>
    <row r="799" spans="1:6" ht="14.25" customHeight="1">
      <c r="A799" s="4390">
        <v>4</v>
      </c>
      <c r="B799" s="3432" t="s">
        <v>3721</v>
      </c>
      <c r="C799" s="4232">
        <v>341.07</v>
      </c>
      <c r="D799" s="4250" t="s">
        <v>2432</v>
      </c>
      <c r="E799" s="4234"/>
      <c r="F799" s="4234">
        <f t="shared" si="36"/>
        <v>0</v>
      </c>
    </row>
    <row r="800" spans="1:6" s="4237" customFormat="1" ht="14.25" customHeight="1">
      <c r="A800" s="4390">
        <v>5</v>
      </c>
      <c r="B800" s="3432" t="s">
        <v>4013</v>
      </c>
      <c r="C800" s="4435">
        <v>47.9</v>
      </c>
      <c r="D800" s="4436" t="s">
        <v>1</v>
      </c>
      <c r="E800" s="4437"/>
      <c r="F800" s="4234">
        <f t="shared" si="36"/>
        <v>0</v>
      </c>
    </row>
    <row r="801" spans="1:6" s="4261" customFormat="1" ht="14.25" customHeight="1">
      <c r="A801" s="4390">
        <v>6</v>
      </c>
      <c r="B801" s="4231" t="s">
        <v>4014</v>
      </c>
      <c r="C801" s="4247">
        <v>1</v>
      </c>
      <c r="D801" s="4218" t="s">
        <v>42</v>
      </c>
      <c r="E801" s="1263"/>
      <c r="F801" s="1263">
        <f t="shared" ref="F801" si="37">+ROUND((E801*C801),2)</f>
        <v>0</v>
      </c>
    </row>
    <row r="802" spans="1:6" s="4261" customFormat="1" ht="14.25" customHeight="1">
      <c r="A802" s="4438"/>
      <c r="B802" s="4439"/>
      <c r="C802" s="4440"/>
      <c r="D802" s="4441"/>
      <c r="E802" s="4442"/>
      <c r="F802" s="4234"/>
    </row>
    <row r="803" spans="1:6" s="4267" customFormat="1" ht="12.75" customHeight="1">
      <c r="A803" s="4305"/>
      <c r="B803" s="4305" t="s">
        <v>3929</v>
      </c>
      <c r="C803" s="4306"/>
      <c r="D803" s="4306"/>
      <c r="E803" s="4306"/>
      <c r="F803" s="4308">
        <f>SUM(F789:F801)</f>
        <v>0</v>
      </c>
    </row>
    <row r="804" spans="1:6" ht="15" customHeight="1" outlineLevel="1">
      <c r="A804" s="4394"/>
      <c r="B804" s="3435"/>
      <c r="C804" s="3538"/>
      <c r="D804" s="4264"/>
      <c r="E804" s="4234"/>
      <c r="F804" s="4265" t="str">
        <f t="shared" si="36"/>
        <v xml:space="preserve"> </v>
      </c>
    </row>
    <row r="805" spans="1:6" s="4341" customFormat="1" ht="15">
      <c r="A805" s="4409" t="s">
        <v>2561</v>
      </c>
      <c r="B805" s="3435" t="s">
        <v>3930</v>
      </c>
      <c r="C805" s="4338"/>
      <c r="D805" s="4339"/>
      <c r="E805" s="4340"/>
      <c r="F805" s="4340" t="str">
        <f t="shared" si="36"/>
        <v xml:space="preserve"> </v>
      </c>
    </row>
    <row r="806" spans="1:6" ht="15" customHeight="1">
      <c r="A806" s="4410">
        <v>1</v>
      </c>
      <c r="B806" s="4344" t="s">
        <v>2629</v>
      </c>
      <c r="C806" s="4281"/>
      <c r="D806" s="4250"/>
      <c r="E806" s="4234"/>
      <c r="F806" s="4234" t="str">
        <f t="shared" si="36"/>
        <v xml:space="preserve"> </v>
      </c>
    </row>
    <row r="807" spans="1:6" ht="14.25" customHeight="1">
      <c r="A807" s="4393">
        <v>1.1000000000000001</v>
      </c>
      <c r="B807" s="4231" t="s">
        <v>3661</v>
      </c>
      <c r="C807" s="4282">
        <v>8</v>
      </c>
      <c r="D807" s="4233" t="s">
        <v>2433</v>
      </c>
      <c r="E807" s="4283"/>
      <c r="F807" s="4234">
        <f t="shared" si="36"/>
        <v>0</v>
      </c>
    </row>
    <row r="808" spans="1:6" ht="14.25" customHeight="1">
      <c r="A808" s="4393">
        <v>1.2</v>
      </c>
      <c r="B808" s="4231" t="s">
        <v>3662</v>
      </c>
      <c r="C808" s="4284">
        <v>12</v>
      </c>
      <c r="D808" s="4233" t="s">
        <v>2433</v>
      </c>
      <c r="E808" s="4283"/>
      <c r="F808" s="4234">
        <f t="shared" si="36"/>
        <v>0</v>
      </c>
    </row>
    <row r="809" spans="1:6" ht="14.25" customHeight="1">
      <c r="A809" s="4393">
        <v>1.3</v>
      </c>
      <c r="B809" s="4231" t="s">
        <v>2425</v>
      </c>
      <c r="C809" s="4282">
        <v>800</v>
      </c>
      <c r="D809" s="4250" t="s">
        <v>1</v>
      </c>
      <c r="E809" s="4283"/>
      <c r="F809" s="4234">
        <f t="shared" si="36"/>
        <v>0</v>
      </c>
    </row>
    <row r="810" spans="1:6" ht="14.25" customHeight="1">
      <c r="A810" s="4393">
        <v>1.4</v>
      </c>
      <c r="B810" s="4231" t="s">
        <v>3674</v>
      </c>
      <c r="C810" s="4282">
        <v>8</v>
      </c>
      <c r="D810" s="4233" t="s">
        <v>2433</v>
      </c>
      <c r="E810" s="4283"/>
      <c r="F810" s="4234">
        <f t="shared" si="36"/>
        <v>0</v>
      </c>
    </row>
    <row r="811" spans="1:6" ht="14.25" customHeight="1">
      <c r="A811" s="4450">
        <v>1.5</v>
      </c>
      <c r="B811" s="4451" t="s">
        <v>3673</v>
      </c>
      <c r="C811" s="4485">
        <v>8</v>
      </c>
      <c r="D811" s="4453" t="s">
        <v>2433</v>
      </c>
      <c r="E811" s="4486"/>
      <c r="F811" s="4467">
        <f t="shared" si="36"/>
        <v>0</v>
      </c>
    </row>
    <row r="812" spans="1:6" ht="14.25" customHeight="1">
      <c r="A812" s="4411"/>
      <c r="B812" s="4231"/>
      <c r="C812" s="4281"/>
      <c r="D812" s="4250"/>
      <c r="E812" s="4234"/>
      <c r="F812" s="4234" t="str">
        <f t="shared" si="36"/>
        <v xml:space="preserve"> </v>
      </c>
    </row>
    <row r="813" spans="1:6" ht="15" customHeight="1">
      <c r="A813" s="4412">
        <v>2</v>
      </c>
      <c r="B813" s="4344" t="s">
        <v>3945</v>
      </c>
      <c r="C813" s="4281"/>
      <c r="D813" s="4250"/>
      <c r="E813" s="4234"/>
      <c r="F813" s="4234" t="str">
        <f t="shared" si="36"/>
        <v xml:space="preserve"> </v>
      </c>
    </row>
    <row r="814" spans="1:6" ht="14.25" customHeight="1">
      <c r="A814" s="4393">
        <v>2.1</v>
      </c>
      <c r="B814" s="4231" t="s">
        <v>3657</v>
      </c>
      <c r="C814" s="4232">
        <v>1</v>
      </c>
      <c r="D814" s="4233" t="s">
        <v>2433</v>
      </c>
      <c r="E814" s="4234"/>
      <c r="F814" s="4234">
        <f t="shared" si="36"/>
        <v>0</v>
      </c>
    </row>
    <row r="815" spans="1:6" ht="14.25" customHeight="1">
      <c r="A815" s="4393">
        <v>2.2000000000000002</v>
      </c>
      <c r="B815" s="4231" t="s">
        <v>3658</v>
      </c>
      <c r="C815" s="4232">
        <v>8</v>
      </c>
      <c r="D815" s="4233" t="s">
        <v>2433</v>
      </c>
      <c r="E815" s="4234"/>
      <c r="F815" s="4234">
        <f t="shared" si="36"/>
        <v>0</v>
      </c>
    </row>
    <row r="816" spans="1:6" ht="14.25" customHeight="1">
      <c r="A816" s="4393">
        <v>2.2999999999999998</v>
      </c>
      <c r="B816" s="4231" t="s">
        <v>3659</v>
      </c>
      <c r="C816" s="4232">
        <v>3000</v>
      </c>
      <c r="D816" s="4250" t="s">
        <v>3956</v>
      </c>
      <c r="E816" s="4234"/>
      <c r="F816" s="4234">
        <f t="shared" si="36"/>
        <v>0</v>
      </c>
    </row>
    <row r="817" spans="1:6" ht="14.25" customHeight="1">
      <c r="A817" s="4393">
        <v>2.4</v>
      </c>
      <c r="B817" s="4231" t="s">
        <v>3660</v>
      </c>
      <c r="C817" s="4232">
        <v>3</v>
      </c>
      <c r="D817" s="4233" t="s">
        <v>2433</v>
      </c>
      <c r="E817" s="4234"/>
      <c r="F817" s="4234">
        <f t="shared" si="36"/>
        <v>0</v>
      </c>
    </row>
    <row r="818" spans="1:6" ht="14.25" customHeight="1">
      <c r="A818" s="4393">
        <v>2.5</v>
      </c>
      <c r="B818" s="4231" t="s">
        <v>3663</v>
      </c>
      <c r="C818" s="4232">
        <v>1</v>
      </c>
      <c r="D818" s="4233" t="s">
        <v>2433</v>
      </c>
      <c r="E818" s="4234"/>
      <c r="F818" s="4234">
        <f t="shared" si="36"/>
        <v>0</v>
      </c>
    </row>
    <row r="819" spans="1:6" ht="14.25" customHeight="1">
      <c r="A819" s="4393">
        <v>2.6</v>
      </c>
      <c r="B819" s="4231" t="s">
        <v>3664</v>
      </c>
      <c r="C819" s="4232">
        <v>4</v>
      </c>
      <c r="D819" s="4233" t="s">
        <v>2433</v>
      </c>
      <c r="E819" s="4234"/>
      <c r="F819" s="4234">
        <f t="shared" si="36"/>
        <v>0</v>
      </c>
    </row>
    <row r="820" spans="1:6" ht="14.25" customHeight="1">
      <c r="A820" s="4393">
        <v>2.7</v>
      </c>
      <c r="B820" s="4231" t="s">
        <v>3665</v>
      </c>
      <c r="C820" s="4232">
        <v>1</v>
      </c>
      <c r="D820" s="4233" t="s">
        <v>2433</v>
      </c>
      <c r="E820" s="4234"/>
      <c r="F820" s="4234">
        <f t="shared" si="36"/>
        <v>0</v>
      </c>
    </row>
    <row r="821" spans="1:6" ht="14.25" customHeight="1">
      <c r="A821" s="4393">
        <v>2.8</v>
      </c>
      <c r="B821" s="4231" t="s">
        <v>3932</v>
      </c>
      <c r="C821" s="4232">
        <v>10</v>
      </c>
      <c r="D821" s="4233" t="s">
        <v>2433</v>
      </c>
      <c r="E821" s="4234"/>
      <c r="F821" s="4234">
        <f t="shared" si="36"/>
        <v>0</v>
      </c>
    </row>
    <row r="822" spans="1:6" ht="14.25" customHeight="1">
      <c r="A822" s="4393">
        <v>2.9</v>
      </c>
      <c r="B822" s="4231" t="s">
        <v>3666</v>
      </c>
      <c r="C822" s="4232">
        <v>9</v>
      </c>
      <c r="D822" s="4233" t="s">
        <v>2433</v>
      </c>
      <c r="E822" s="4234"/>
      <c r="F822" s="4234">
        <f t="shared" si="36"/>
        <v>0</v>
      </c>
    </row>
    <row r="823" spans="1:6" ht="14.25" customHeight="1">
      <c r="A823" s="4389">
        <v>2.1</v>
      </c>
      <c r="B823" s="4231" t="s">
        <v>3667</v>
      </c>
      <c r="C823" s="4232">
        <v>9</v>
      </c>
      <c r="D823" s="4233" t="s">
        <v>2433</v>
      </c>
      <c r="E823" s="4234"/>
      <c r="F823" s="4234">
        <f t="shared" si="36"/>
        <v>0</v>
      </c>
    </row>
    <row r="824" spans="1:6" ht="14.25" customHeight="1">
      <c r="A824" s="4389">
        <v>2.11</v>
      </c>
      <c r="B824" s="4231" t="s">
        <v>3668</v>
      </c>
      <c r="C824" s="4232">
        <v>1</v>
      </c>
      <c r="D824" s="4233" t="s">
        <v>2433</v>
      </c>
      <c r="E824" s="4234"/>
      <c r="F824" s="4234">
        <f t="shared" si="36"/>
        <v>0</v>
      </c>
    </row>
    <row r="825" spans="1:6" ht="14.25" customHeight="1">
      <c r="A825" s="4389">
        <v>2.12</v>
      </c>
      <c r="B825" s="4231" t="s">
        <v>3669</v>
      </c>
      <c r="C825" s="4232">
        <v>9</v>
      </c>
      <c r="D825" s="4233" t="s">
        <v>2433</v>
      </c>
      <c r="E825" s="4234"/>
      <c r="F825" s="4234">
        <f t="shared" si="36"/>
        <v>0</v>
      </c>
    </row>
    <row r="826" spans="1:6" ht="14.25" customHeight="1">
      <c r="A826" s="4389">
        <v>2.13</v>
      </c>
      <c r="B826" s="4231" t="s">
        <v>3670</v>
      </c>
      <c r="C826" s="4232">
        <v>1</v>
      </c>
      <c r="D826" s="4233" t="s">
        <v>2433</v>
      </c>
      <c r="E826" s="4234"/>
      <c r="F826" s="4234">
        <f t="shared" si="36"/>
        <v>0</v>
      </c>
    </row>
    <row r="827" spans="1:6" ht="14.25" customHeight="1">
      <c r="A827" s="4389">
        <v>2.14</v>
      </c>
      <c r="B827" s="4231" t="s">
        <v>3671</v>
      </c>
      <c r="C827" s="4232">
        <v>1</v>
      </c>
      <c r="D827" s="4233" t="s">
        <v>2433</v>
      </c>
      <c r="E827" s="4234"/>
      <c r="F827" s="4234">
        <f t="shared" si="36"/>
        <v>0</v>
      </c>
    </row>
    <row r="828" spans="1:6" ht="14.25" customHeight="1">
      <c r="A828" s="4389">
        <v>2.15</v>
      </c>
      <c r="B828" s="4231" t="s">
        <v>3672</v>
      </c>
      <c r="C828" s="4232">
        <v>2</v>
      </c>
      <c r="D828" s="4233" t="s">
        <v>2433</v>
      </c>
      <c r="E828" s="4234"/>
      <c r="F828" s="4234">
        <f t="shared" si="36"/>
        <v>0</v>
      </c>
    </row>
    <row r="829" spans="1:6" ht="14.25" customHeight="1">
      <c r="A829" s="4389">
        <v>2.16</v>
      </c>
      <c r="B829" s="4231" t="s">
        <v>3673</v>
      </c>
      <c r="C829" s="4232">
        <v>9</v>
      </c>
      <c r="D829" s="4233" t="s">
        <v>2433</v>
      </c>
      <c r="E829" s="4234"/>
      <c r="F829" s="4234">
        <f t="shared" si="36"/>
        <v>0</v>
      </c>
    </row>
    <row r="830" spans="1:6" ht="14.25" customHeight="1">
      <c r="A830" s="4389">
        <v>2.17</v>
      </c>
      <c r="B830" s="4231" t="s">
        <v>3674</v>
      </c>
      <c r="C830" s="4232">
        <v>9</v>
      </c>
      <c r="D830" s="4233" t="s">
        <v>2433</v>
      </c>
      <c r="E830" s="4234"/>
      <c r="F830" s="4234">
        <f t="shared" si="36"/>
        <v>0</v>
      </c>
    </row>
    <row r="831" spans="1:6" ht="14.25" customHeight="1">
      <c r="A831" s="4389">
        <v>2.1800000000000002</v>
      </c>
      <c r="B831" s="4231" t="s">
        <v>3931</v>
      </c>
      <c r="C831" s="4232">
        <v>10</v>
      </c>
      <c r="D831" s="4233" t="s">
        <v>2433</v>
      </c>
      <c r="E831" s="4234"/>
      <c r="F831" s="4234">
        <f t="shared" si="36"/>
        <v>0</v>
      </c>
    </row>
    <row r="832" spans="1:6" ht="14.25" customHeight="1">
      <c r="A832" s="4389">
        <v>2.19</v>
      </c>
      <c r="B832" s="4231" t="s">
        <v>2426</v>
      </c>
      <c r="C832" s="4232">
        <v>1</v>
      </c>
      <c r="D832" s="4233" t="s">
        <v>2433</v>
      </c>
      <c r="E832" s="4234"/>
      <c r="F832" s="4234">
        <f t="shared" si="36"/>
        <v>0</v>
      </c>
    </row>
    <row r="833" spans="1:6" ht="14.25" customHeight="1">
      <c r="A833" s="4411"/>
      <c r="B833" s="4231"/>
      <c r="C833" s="4281"/>
      <c r="D833" s="4250"/>
      <c r="E833" s="4234"/>
      <c r="F833" s="4234" t="str">
        <f t="shared" si="36"/>
        <v xml:space="preserve"> </v>
      </c>
    </row>
    <row r="834" spans="1:6" ht="15" customHeight="1">
      <c r="A834" s="4412">
        <v>3</v>
      </c>
      <c r="B834" s="4344" t="s">
        <v>3946</v>
      </c>
      <c r="C834" s="4281"/>
      <c r="D834" s="4250"/>
      <c r="E834" s="4234"/>
      <c r="F834" s="4234" t="str">
        <f t="shared" si="36"/>
        <v xml:space="preserve"> </v>
      </c>
    </row>
    <row r="835" spans="1:6" ht="42.75" customHeight="1">
      <c r="A835" s="4393">
        <v>3.1</v>
      </c>
      <c r="B835" s="4231" t="s">
        <v>3688</v>
      </c>
      <c r="C835" s="4232">
        <v>14</v>
      </c>
      <c r="D835" s="4250" t="s">
        <v>1</v>
      </c>
      <c r="E835" s="4234"/>
      <c r="F835" s="4234">
        <f t="shared" si="36"/>
        <v>0</v>
      </c>
    </row>
    <row r="836" spans="1:6" ht="42.75" customHeight="1">
      <c r="A836" s="4393">
        <v>3.2</v>
      </c>
      <c r="B836" s="4231" t="s">
        <v>4027</v>
      </c>
      <c r="C836" s="4232">
        <v>4</v>
      </c>
      <c r="D836" s="4250" t="s">
        <v>1</v>
      </c>
      <c r="E836" s="4234"/>
      <c r="F836" s="4234">
        <f t="shared" si="36"/>
        <v>0</v>
      </c>
    </row>
    <row r="837" spans="1:6" ht="42.75" customHeight="1">
      <c r="A837" s="4393">
        <v>3.3</v>
      </c>
      <c r="B837" s="4231" t="s">
        <v>3689</v>
      </c>
      <c r="C837" s="4232">
        <v>4</v>
      </c>
      <c r="D837" s="4250" t="s">
        <v>1</v>
      </c>
      <c r="E837" s="4234"/>
      <c r="F837" s="4234">
        <f t="shared" si="36"/>
        <v>0</v>
      </c>
    </row>
    <row r="838" spans="1:6" ht="42.75" customHeight="1">
      <c r="A838" s="4393">
        <v>3.4</v>
      </c>
      <c r="B838" s="4231" t="s">
        <v>3690</v>
      </c>
      <c r="C838" s="4232">
        <v>20</v>
      </c>
      <c r="D838" s="4250" t="s">
        <v>1</v>
      </c>
      <c r="E838" s="4234"/>
      <c r="F838" s="4234">
        <f t="shared" si="36"/>
        <v>0</v>
      </c>
    </row>
    <row r="839" spans="1:6" ht="42.75" customHeight="1">
      <c r="A839" s="4393">
        <v>3.5</v>
      </c>
      <c r="B839" s="4231" t="s">
        <v>3691</v>
      </c>
      <c r="C839" s="4232">
        <v>20</v>
      </c>
      <c r="D839" s="4250" t="s">
        <v>1</v>
      </c>
      <c r="E839" s="4234"/>
      <c r="F839" s="4234">
        <f t="shared" si="36"/>
        <v>0</v>
      </c>
    </row>
    <row r="840" spans="1:6" ht="42.75" customHeight="1">
      <c r="A840" s="4393">
        <v>3.6</v>
      </c>
      <c r="B840" s="4231" t="s">
        <v>3692</v>
      </c>
      <c r="C840" s="4232">
        <v>4</v>
      </c>
      <c r="D840" s="4250" t="s">
        <v>1</v>
      </c>
      <c r="E840" s="4234"/>
      <c r="F840" s="4234">
        <f t="shared" si="36"/>
        <v>0</v>
      </c>
    </row>
    <row r="841" spans="1:6" ht="42.75" customHeight="1">
      <c r="A841" s="4393">
        <v>3.7</v>
      </c>
      <c r="B841" s="4231" t="s">
        <v>3693</v>
      </c>
      <c r="C841" s="4232">
        <v>30</v>
      </c>
      <c r="D841" s="4250" t="s">
        <v>1</v>
      </c>
      <c r="E841" s="4234"/>
      <c r="F841" s="4234">
        <f t="shared" si="36"/>
        <v>0</v>
      </c>
    </row>
    <row r="842" spans="1:6" ht="42.75" customHeight="1">
      <c r="A842" s="4393">
        <v>3.8</v>
      </c>
      <c r="B842" s="4231" t="s">
        <v>3694</v>
      </c>
      <c r="C842" s="4232">
        <v>30</v>
      </c>
      <c r="D842" s="4250" t="s">
        <v>1</v>
      </c>
      <c r="E842" s="4234"/>
      <c r="F842" s="4234">
        <f t="shared" si="36"/>
        <v>0</v>
      </c>
    </row>
    <row r="843" spans="1:6" ht="42.75" customHeight="1">
      <c r="A843" s="4393">
        <v>3.9</v>
      </c>
      <c r="B843" s="4231" t="s">
        <v>3695</v>
      </c>
      <c r="C843" s="4232">
        <v>20</v>
      </c>
      <c r="D843" s="4250" t="s">
        <v>1</v>
      </c>
      <c r="E843" s="4234"/>
      <c r="F843" s="4234">
        <f t="shared" si="36"/>
        <v>0</v>
      </c>
    </row>
    <row r="844" spans="1:6" ht="14.25" customHeight="1">
      <c r="A844" s="4455">
        <v>3.1</v>
      </c>
      <c r="B844" s="4451" t="s">
        <v>3696</v>
      </c>
      <c r="C844" s="4465">
        <v>1</v>
      </c>
      <c r="D844" s="4453" t="s">
        <v>2433</v>
      </c>
      <c r="E844" s="4467"/>
      <c r="F844" s="4467">
        <f t="shared" si="36"/>
        <v>0</v>
      </c>
    </row>
    <row r="845" spans="1:6" ht="42.75" customHeight="1">
      <c r="A845" s="4389">
        <v>3.11</v>
      </c>
      <c r="B845" s="4231" t="s">
        <v>3697</v>
      </c>
      <c r="C845" s="4232">
        <v>1</v>
      </c>
      <c r="D845" s="4233" t="s">
        <v>2433</v>
      </c>
      <c r="E845" s="4234"/>
      <c r="F845" s="4234">
        <f t="shared" si="36"/>
        <v>0</v>
      </c>
    </row>
    <row r="846" spans="1:6" ht="14.25" customHeight="1">
      <c r="A846" s="4389">
        <v>3.12</v>
      </c>
      <c r="B846" s="4231" t="s">
        <v>2630</v>
      </c>
      <c r="C846" s="4232">
        <v>2</v>
      </c>
      <c r="D846" s="4233" t="s">
        <v>2433</v>
      </c>
      <c r="E846" s="4234"/>
      <c r="F846" s="4234">
        <f t="shared" si="36"/>
        <v>0</v>
      </c>
    </row>
    <row r="847" spans="1:6" ht="14.25" customHeight="1">
      <c r="A847" s="4389">
        <v>3.13</v>
      </c>
      <c r="B847" s="4231" t="s">
        <v>2427</v>
      </c>
      <c r="C847" s="4232">
        <v>1</v>
      </c>
      <c r="D847" s="4233" t="s">
        <v>2433</v>
      </c>
      <c r="E847" s="4234"/>
      <c r="F847" s="4234">
        <f t="shared" si="36"/>
        <v>0</v>
      </c>
    </row>
    <row r="848" spans="1:6" ht="14.25" customHeight="1">
      <c r="A848" s="4389">
        <v>3.14</v>
      </c>
      <c r="B848" s="4231" t="s">
        <v>2631</v>
      </c>
      <c r="C848" s="4232">
        <v>1</v>
      </c>
      <c r="D848" s="4233" t="s">
        <v>2433</v>
      </c>
      <c r="E848" s="4234"/>
      <c r="F848" s="4234">
        <f t="shared" si="36"/>
        <v>0</v>
      </c>
    </row>
    <row r="849" spans="1:6" ht="14.25" customHeight="1">
      <c r="A849" s="4389">
        <v>3.15</v>
      </c>
      <c r="B849" s="4231" t="s">
        <v>2632</v>
      </c>
      <c r="C849" s="4232">
        <v>1</v>
      </c>
      <c r="D849" s="4233" t="s">
        <v>2433</v>
      </c>
      <c r="E849" s="4234"/>
      <c r="F849" s="4234">
        <f t="shared" si="36"/>
        <v>0</v>
      </c>
    </row>
    <row r="850" spans="1:6" ht="14.25" customHeight="1">
      <c r="A850" s="4389">
        <v>3.16</v>
      </c>
      <c r="B850" s="4231" t="s">
        <v>3698</v>
      </c>
      <c r="C850" s="4232">
        <v>7</v>
      </c>
      <c r="D850" s="4233" t="s">
        <v>2433</v>
      </c>
      <c r="E850" s="4234"/>
      <c r="F850" s="4234">
        <f t="shared" si="36"/>
        <v>0</v>
      </c>
    </row>
    <row r="851" spans="1:6" ht="14.25" customHeight="1">
      <c r="A851" s="4389">
        <v>3.17</v>
      </c>
      <c r="B851" s="4231" t="s">
        <v>3699</v>
      </c>
      <c r="C851" s="4232">
        <v>1</v>
      </c>
      <c r="D851" s="4233" t="s">
        <v>2433</v>
      </c>
      <c r="E851" s="4234"/>
      <c r="F851" s="4234">
        <f t="shared" si="36"/>
        <v>0</v>
      </c>
    </row>
    <row r="852" spans="1:6" ht="14.25" customHeight="1">
      <c r="A852" s="4389">
        <v>3.18</v>
      </c>
      <c r="B852" s="4231" t="s">
        <v>3700</v>
      </c>
      <c r="C852" s="4232">
        <v>1</v>
      </c>
      <c r="D852" s="4233" t="s">
        <v>2433</v>
      </c>
      <c r="E852" s="4234"/>
      <c r="F852" s="4234">
        <f t="shared" si="36"/>
        <v>0</v>
      </c>
    </row>
    <row r="853" spans="1:6" ht="14.25" customHeight="1">
      <c r="A853" s="4389">
        <v>3.19</v>
      </c>
      <c r="B853" s="4231" t="s">
        <v>2428</v>
      </c>
      <c r="C853" s="4232">
        <v>1</v>
      </c>
      <c r="D853" s="4233" t="s">
        <v>2433</v>
      </c>
      <c r="E853" s="4234"/>
      <c r="F853" s="4234">
        <f t="shared" si="36"/>
        <v>0</v>
      </c>
    </row>
    <row r="854" spans="1:6" ht="14.25" customHeight="1">
      <c r="A854" s="4389"/>
      <c r="B854" s="4231"/>
      <c r="C854" s="4232"/>
      <c r="D854" s="4250"/>
      <c r="E854" s="4234"/>
      <c r="F854" s="4234" t="str">
        <f t="shared" si="36"/>
        <v xml:space="preserve"> </v>
      </c>
    </row>
    <row r="855" spans="1:6" ht="29.25" customHeight="1">
      <c r="A855" s="4412">
        <v>4</v>
      </c>
      <c r="B855" s="4344" t="s">
        <v>3675</v>
      </c>
      <c r="C855" s="4281"/>
      <c r="D855" s="4250"/>
      <c r="E855" s="4234"/>
      <c r="F855" s="4234" t="str">
        <f t="shared" si="36"/>
        <v xml:space="preserve"> </v>
      </c>
    </row>
    <row r="856" spans="1:6" ht="14.25" customHeight="1">
      <c r="A856" s="4393">
        <v>4.0999999999999996</v>
      </c>
      <c r="B856" s="4231" t="s">
        <v>3701</v>
      </c>
      <c r="C856" s="4232">
        <v>1</v>
      </c>
      <c r="D856" s="4233" t="s">
        <v>2433</v>
      </c>
      <c r="E856" s="4234"/>
      <c r="F856" s="4234">
        <f t="shared" si="36"/>
        <v>0</v>
      </c>
    </row>
    <row r="857" spans="1:6" ht="14.25" customHeight="1">
      <c r="A857" s="4393">
        <v>4.2</v>
      </c>
      <c r="B857" s="4231" t="s">
        <v>3702</v>
      </c>
      <c r="C857" s="4232">
        <v>1</v>
      </c>
      <c r="D857" s="4233" t="s">
        <v>2433</v>
      </c>
      <c r="E857" s="4234"/>
      <c r="F857" s="4234">
        <f t="shared" si="36"/>
        <v>0</v>
      </c>
    </row>
    <row r="858" spans="1:6" ht="42.75" customHeight="1">
      <c r="A858" s="4393">
        <v>4.3</v>
      </c>
      <c r="B858" s="4342" t="s">
        <v>3703</v>
      </c>
      <c r="C858" s="4232">
        <v>10</v>
      </c>
      <c r="D858" s="4233" t="s">
        <v>2433</v>
      </c>
      <c r="E858" s="4234"/>
      <c r="F858" s="4234">
        <f t="shared" si="36"/>
        <v>0</v>
      </c>
    </row>
    <row r="859" spans="1:6" ht="14.25" customHeight="1">
      <c r="A859" s="4393">
        <v>4.4000000000000004</v>
      </c>
      <c r="B859" s="4231" t="s">
        <v>2429</v>
      </c>
      <c r="C859" s="4232">
        <v>1</v>
      </c>
      <c r="D859" s="4250" t="s">
        <v>42</v>
      </c>
      <c r="E859" s="4234"/>
      <c r="F859" s="4234">
        <f t="shared" si="36"/>
        <v>0</v>
      </c>
    </row>
    <row r="860" spans="1:6" s="4267" customFormat="1" ht="12.75" customHeight="1">
      <c r="A860" s="4305"/>
      <c r="B860" s="4305" t="s">
        <v>3933</v>
      </c>
      <c r="C860" s="4306"/>
      <c r="D860" s="4306"/>
      <c r="E860" s="4306"/>
      <c r="F860" s="4308">
        <f>SUM(F805:F859)</f>
        <v>0</v>
      </c>
    </row>
    <row r="861" spans="1:6" ht="14.25" customHeight="1" outlineLevel="1" collapsed="1">
      <c r="A861" s="4413"/>
      <c r="B861" s="4231"/>
      <c r="C861" s="4232"/>
      <c r="D861" s="4250"/>
      <c r="E861" s="4232"/>
      <c r="F861" s="4234" t="str">
        <f t="shared" ref="F861:F924" si="38">IF(C861&gt;0,(ROUND((E861*C861),2))," ")</f>
        <v xml:space="preserve"> </v>
      </c>
    </row>
    <row r="862" spans="1:6" s="4267" customFormat="1" ht="15">
      <c r="A862" s="4397" t="s">
        <v>3934</v>
      </c>
      <c r="B862" s="3435" t="s">
        <v>3151</v>
      </c>
      <c r="C862" s="4336"/>
      <c r="D862" s="4337"/>
      <c r="E862" s="4311"/>
      <c r="F862" s="4311" t="str">
        <f t="shared" si="38"/>
        <v xml:space="preserve"> </v>
      </c>
    </row>
    <row r="863" spans="1:6" ht="15" customHeight="1">
      <c r="A863" s="4394"/>
      <c r="B863" s="4231"/>
      <c r="C863" s="4232"/>
      <c r="D863" s="4250"/>
      <c r="E863" s="4234"/>
      <c r="F863" s="4234" t="str">
        <f t="shared" si="38"/>
        <v xml:space="preserve"> </v>
      </c>
    </row>
    <row r="864" spans="1:6" ht="15" customHeight="1">
      <c r="A864" s="4412">
        <v>1</v>
      </c>
      <c r="B864" s="4344" t="s">
        <v>3152</v>
      </c>
      <c r="C864" s="4281"/>
      <c r="D864" s="4250"/>
      <c r="E864" s="4234"/>
      <c r="F864" s="4234" t="str">
        <f t="shared" si="38"/>
        <v xml:space="preserve"> </v>
      </c>
    </row>
    <row r="865" spans="1:6" ht="14.25" customHeight="1">
      <c r="A865" s="4393">
        <v>1.1000000000000001</v>
      </c>
      <c r="B865" s="4231" t="s">
        <v>2353</v>
      </c>
      <c r="C865" s="4282">
        <v>72.25</v>
      </c>
      <c r="D865" s="4250" t="s">
        <v>2432</v>
      </c>
      <c r="E865" s="4234"/>
      <c r="F865" s="4234">
        <f t="shared" si="38"/>
        <v>0</v>
      </c>
    </row>
    <row r="866" spans="1:6" ht="14.25" customHeight="1">
      <c r="A866" s="4389"/>
      <c r="B866" s="4231"/>
      <c r="C866" s="4282"/>
      <c r="D866" s="4250"/>
      <c r="E866" s="4115"/>
      <c r="F866" s="4234" t="str">
        <f t="shared" si="38"/>
        <v xml:space="preserve"> </v>
      </c>
    </row>
    <row r="867" spans="1:6" ht="15" customHeight="1">
      <c r="A867" s="4109">
        <v>2</v>
      </c>
      <c r="B867" s="4344" t="s">
        <v>38</v>
      </c>
      <c r="C867" s="4287"/>
      <c r="D867" s="4250"/>
      <c r="E867" s="4115"/>
      <c r="F867" s="4234" t="str">
        <f t="shared" si="38"/>
        <v xml:space="preserve"> </v>
      </c>
    </row>
    <row r="868" spans="1:6" ht="14.25" customHeight="1">
      <c r="A868" s="4102">
        <v>2.1</v>
      </c>
      <c r="B868" s="4288" t="s">
        <v>3153</v>
      </c>
      <c r="C868" s="4287">
        <v>219.34</v>
      </c>
      <c r="D868" s="4250" t="s">
        <v>3154</v>
      </c>
      <c r="E868" s="4234"/>
      <c r="F868" s="4234">
        <f t="shared" si="38"/>
        <v>0</v>
      </c>
    </row>
    <row r="869" spans="1:6" ht="14.25" customHeight="1">
      <c r="A869" s="4102">
        <v>2.2000000000000002</v>
      </c>
      <c r="B869" s="4113" t="s">
        <v>3155</v>
      </c>
      <c r="C869" s="4287">
        <v>56.3</v>
      </c>
      <c r="D869" s="4250" t="s">
        <v>2431</v>
      </c>
      <c r="E869" s="4234"/>
      <c r="F869" s="4234">
        <f t="shared" si="38"/>
        <v>0</v>
      </c>
    </row>
    <row r="870" spans="1:6" ht="28.5" customHeight="1">
      <c r="A870" s="4102">
        <v>2.2999999999999998</v>
      </c>
      <c r="B870" s="4113" t="s">
        <v>3557</v>
      </c>
      <c r="C870" s="4287">
        <v>195.6</v>
      </c>
      <c r="D870" s="4250" t="s">
        <v>3156</v>
      </c>
      <c r="E870" s="4234"/>
      <c r="F870" s="4234">
        <f t="shared" si="38"/>
        <v>0</v>
      </c>
    </row>
    <row r="871" spans="1:6" ht="15" customHeight="1">
      <c r="A871" s="4414"/>
      <c r="B871" s="3435"/>
      <c r="C871" s="4281"/>
      <c r="D871" s="4250"/>
      <c r="E871" s="4234"/>
      <c r="F871" s="4234" t="str">
        <f t="shared" si="38"/>
        <v xml:space="preserve"> </v>
      </c>
    </row>
    <row r="872" spans="1:6" ht="15" customHeight="1">
      <c r="A872" s="4110">
        <v>3</v>
      </c>
      <c r="B872" s="4344" t="s">
        <v>3679</v>
      </c>
      <c r="C872" s="4287"/>
      <c r="D872" s="4250"/>
      <c r="E872" s="4234"/>
      <c r="F872" s="4234" t="str">
        <f t="shared" si="38"/>
        <v xml:space="preserve"> </v>
      </c>
    </row>
    <row r="873" spans="1:6" ht="14.25" customHeight="1">
      <c r="A873" s="4114">
        <v>3.1</v>
      </c>
      <c r="B873" s="4112" t="s">
        <v>3676</v>
      </c>
      <c r="C873" s="4106">
        <v>13.3</v>
      </c>
      <c r="D873" s="4250" t="s">
        <v>2430</v>
      </c>
      <c r="E873" s="4234"/>
      <c r="F873" s="4234">
        <f t="shared" si="38"/>
        <v>0</v>
      </c>
    </row>
    <row r="874" spans="1:6" ht="14.25" customHeight="1">
      <c r="A874" s="4114">
        <v>3.2</v>
      </c>
      <c r="B874" s="4112" t="s">
        <v>3157</v>
      </c>
      <c r="C874" s="4106">
        <v>0.86</v>
      </c>
      <c r="D874" s="4250" t="s">
        <v>2430</v>
      </c>
      <c r="E874" s="4234"/>
      <c r="F874" s="4234">
        <f t="shared" si="38"/>
        <v>0</v>
      </c>
    </row>
    <row r="875" spans="1:6" ht="14.25" customHeight="1">
      <c r="A875" s="4114">
        <v>3.3</v>
      </c>
      <c r="B875" s="4112" t="s">
        <v>3677</v>
      </c>
      <c r="C875" s="4106">
        <v>7.01</v>
      </c>
      <c r="D875" s="4250" t="s">
        <v>2430</v>
      </c>
      <c r="E875" s="4234"/>
      <c r="F875" s="4234">
        <f t="shared" si="38"/>
        <v>0</v>
      </c>
    </row>
    <row r="876" spans="1:6" ht="14.25" customHeight="1">
      <c r="A876" s="4114">
        <v>3.4</v>
      </c>
      <c r="B876" s="4112" t="s">
        <v>3158</v>
      </c>
      <c r="C876" s="4106">
        <v>0.35</v>
      </c>
      <c r="D876" s="4250" t="s">
        <v>2430</v>
      </c>
      <c r="E876" s="4234"/>
      <c r="F876" s="4234">
        <f t="shared" si="38"/>
        <v>0</v>
      </c>
    </row>
    <row r="877" spans="1:6" ht="14.25" customHeight="1">
      <c r="A877" s="4114">
        <v>3.5</v>
      </c>
      <c r="B877" s="4112" t="s">
        <v>3159</v>
      </c>
      <c r="C877" s="4106">
        <v>1.03</v>
      </c>
      <c r="D877" s="4250" t="s">
        <v>2430</v>
      </c>
      <c r="E877" s="4234"/>
      <c r="F877" s="4234">
        <f t="shared" si="38"/>
        <v>0</v>
      </c>
    </row>
    <row r="878" spans="1:6" ht="14.25" customHeight="1">
      <c r="A878" s="4114">
        <v>3.6</v>
      </c>
      <c r="B878" s="4112" t="s">
        <v>3160</v>
      </c>
      <c r="C878" s="4106">
        <v>27.52</v>
      </c>
      <c r="D878" s="4250" t="s">
        <v>2430</v>
      </c>
      <c r="E878" s="4234"/>
      <c r="F878" s="4234">
        <f t="shared" si="38"/>
        <v>0</v>
      </c>
    </row>
    <row r="879" spans="1:6" ht="14.25" customHeight="1">
      <c r="A879" s="4114">
        <v>3.7</v>
      </c>
      <c r="B879" s="4112" t="s">
        <v>3161</v>
      </c>
      <c r="C879" s="4106">
        <v>1.0900000000000001</v>
      </c>
      <c r="D879" s="4250" t="s">
        <v>2430</v>
      </c>
      <c r="E879" s="4234"/>
      <c r="F879" s="4234">
        <f t="shared" si="38"/>
        <v>0</v>
      </c>
    </row>
    <row r="880" spans="1:6" ht="14.25" customHeight="1">
      <c r="A880" s="4114">
        <v>3.8</v>
      </c>
      <c r="B880" s="4112" t="s">
        <v>3678</v>
      </c>
      <c r="C880" s="4106">
        <v>7.49</v>
      </c>
      <c r="D880" s="4250" t="s">
        <v>2430</v>
      </c>
      <c r="E880" s="4234"/>
      <c r="F880" s="4234">
        <f t="shared" si="38"/>
        <v>0</v>
      </c>
    </row>
    <row r="881" spans="1:6" ht="14.25" customHeight="1">
      <c r="A881" s="4114">
        <v>3.9</v>
      </c>
      <c r="B881" s="4112" t="s">
        <v>3162</v>
      </c>
      <c r="C881" s="4106">
        <v>0.11</v>
      </c>
      <c r="D881" s="4250" t="s">
        <v>2430</v>
      </c>
      <c r="E881" s="4234"/>
      <c r="F881" s="4234">
        <f t="shared" si="38"/>
        <v>0</v>
      </c>
    </row>
    <row r="882" spans="1:6" ht="14.25" customHeight="1">
      <c r="A882" s="4107"/>
      <c r="B882" s="4112"/>
      <c r="C882" s="4106"/>
      <c r="D882" s="4250"/>
      <c r="E882" s="4234"/>
      <c r="F882" s="4234" t="str">
        <f t="shared" si="38"/>
        <v xml:space="preserve"> </v>
      </c>
    </row>
    <row r="883" spans="1:6" ht="16.5" customHeight="1">
      <c r="A883" s="4101">
        <v>4</v>
      </c>
      <c r="B883" s="4112" t="s">
        <v>3680</v>
      </c>
      <c r="C883" s="4106">
        <v>3.87</v>
      </c>
      <c r="D883" s="4250" t="s">
        <v>2430</v>
      </c>
      <c r="E883" s="4234"/>
      <c r="F883" s="4234">
        <f t="shared" si="38"/>
        <v>0</v>
      </c>
    </row>
    <row r="884" spans="1:6" ht="14.25" customHeight="1">
      <c r="A884" s="4107"/>
      <c r="B884" s="4112"/>
      <c r="C884" s="4106"/>
      <c r="D884" s="4250"/>
      <c r="E884" s="4234"/>
      <c r="F884" s="4234" t="str">
        <f t="shared" si="38"/>
        <v xml:space="preserve"> </v>
      </c>
    </row>
    <row r="885" spans="1:6" ht="28.5" customHeight="1">
      <c r="A885" s="4114">
        <v>5</v>
      </c>
      <c r="B885" s="4104" t="s">
        <v>3163</v>
      </c>
      <c r="C885" s="4106">
        <v>91.2</v>
      </c>
      <c r="D885" s="4250" t="s">
        <v>1</v>
      </c>
      <c r="E885" s="4234"/>
      <c r="F885" s="4234">
        <f t="shared" si="38"/>
        <v>0</v>
      </c>
    </row>
    <row r="886" spans="1:6" ht="14.25" customHeight="1">
      <c r="A886" s="4114">
        <v>6</v>
      </c>
      <c r="B886" s="4112" t="s">
        <v>3724</v>
      </c>
      <c r="C886" s="4106">
        <v>110</v>
      </c>
      <c r="D886" s="4250" t="s">
        <v>2566</v>
      </c>
      <c r="E886" s="4234"/>
      <c r="F886" s="4234">
        <f t="shared" si="38"/>
        <v>0</v>
      </c>
    </row>
    <row r="887" spans="1:6" ht="14.25" customHeight="1">
      <c r="A887" s="4487"/>
      <c r="B887" s="4488"/>
      <c r="C887" s="4489"/>
      <c r="D887" s="4466"/>
      <c r="E887" s="4467"/>
      <c r="F887" s="4467" t="str">
        <f t="shared" si="38"/>
        <v xml:space="preserve"> </v>
      </c>
    </row>
    <row r="888" spans="1:6" ht="15" customHeight="1">
      <c r="A888" s="4110">
        <v>7</v>
      </c>
      <c r="B888" s="4344" t="s">
        <v>787</v>
      </c>
      <c r="C888" s="4106"/>
      <c r="D888" s="4250"/>
      <c r="E888" s="4234"/>
      <c r="F888" s="4234" t="str">
        <f t="shared" si="38"/>
        <v xml:space="preserve"> </v>
      </c>
    </row>
    <row r="889" spans="1:6" ht="14.25" customHeight="1">
      <c r="A889" s="4114">
        <v>7.1</v>
      </c>
      <c r="B889" s="4112" t="s">
        <v>2567</v>
      </c>
      <c r="C889" s="4106">
        <v>217.47</v>
      </c>
      <c r="D889" s="4250" t="s">
        <v>2432</v>
      </c>
      <c r="E889" s="4234"/>
      <c r="F889" s="4234">
        <f t="shared" si="38"/>
        <v>0</v>
      </c>
    </row>
    <row r="890" spans="1:6" ht="14.25" customHeight="1">
      <c r="A890" s="4114">
        <v>7.2</v>
      </c>
      <c r="B890" s="4112" t="s">
        <v>2345</v>
      </c>
      <c r="C890" s="4103">
        <v>102.7</v>
      </c>
      <c r="D890" s="4250" t="s">
        <v>2432</v>
      </c>
      <c r="E890" s="4234"/>
      <c r="F890" s="4234">
        <f t="shared" si="38"/>
        <v>0</v>
      </c>
    </row>
    <row r="891" spans="1:6" ht="14.25" customHeight="1">
      <c r="A891" s="4114">
        <v>7.3</v>
      </c>
      <c r="B891" s="4112" t="s">
        <v>2344</v>
      </c>
      <c r="C891" s="4103">
        <v>114.77</v>
      </c>
      <c r="D891" s="4250" t="s">
        <v>2432</v>
      </c>
      <c r="E891" s="4234"/>
      <c r="F891" s="4234">
        <f t="shared" si="38"/>
        <v>0</v>
      </c>
    </row>
    <row r="892" spans="1:6" ht="14.25" customHeight="1">
      <c r="A892" s="4114">
        <v>7.4</v>
      </c>
      <c r="B892" s="4114" t="s">
        <v>3164</v>
      </c>
      <c r="C892" s="4103">
        <v>53.17</v>
      </c>
      <c r="D892" s="4250" t="s">
        <v>2432</v>
      </c>
      <c r="E892" s="4234"/>
      <c r="F892" s="4234">
        <f t="shared" si="38"/>
        <v>0</v>
      </c>
    </row>
    <row r="893" spans="1:6" ht="14.25" customHeight="1">
      <c r="A893" s="4114">
        <v>7.5</v>
      </c>
      <c r="B893" s="4114" t="s">
        <v>3165</v>
      </c>
      <c r="C893" s="4103">
        <v>62.41</v>
      </c>
      <c r="D893" s="4250" t="s">
        <v>2432</v>
      </c>
      <c r="E893" s="4234"/>
      <c r="F893" s="4234">
        <f t="shared" si="38"/>
        <v>0</v>
      </c>
    </row>
    <row r="894" spans="1:6" s="4166" customFormat="1" ht="14.25" customHeight="1">
      <c r="A894" s="4114">
        <v>7.6</v>
      </c>
      <c r="B894" s="4114" t="s">
        <v>1548</v>
      </c>
      <c r="C894" s="4103">
        <v>112.4</v>
      </c>
      <c r="D894" s="4250" t="s">
        <v>1</v>
      </c>
      <c r="E894" s="4234"/>
      <c r="F894" s="4234">
        <f t="shared" si="38"/>
        <v>0</v>
      </c>
    </row>
    <row r="895" spans="1:6" ht="14.25" customHeight="1">
      <c r="A895" s="4114">
        <v>7.7</v>
      </c>
      <c r="B895" s="4114" t="s">
        <v>3528</v>
      </c>
      <c r="C895" s="4103">
        <v>29.2</v>
      </c>
      <c r="D895" s="4250" t="s">
        <v>1</v>
      </c>
      <c r="E895" s="4234"/>
      <c r="F895" s="4234">
        <f t="shared" si="38"/>
        <v>0</v>
      </c>
    </row>
    <row r="896" spans="1:6" ht="14.25" customHeight="1">
      <c r="A896" s="4114"/>
      <c r="B896" s="4114"/>
      <c r="C896" s="4103"/>
      <c r="D896" s="4250"/>
      <c r="E896" s="4234"/>
      <c r="F896" s="4234" t="str">
        <f t="shared" si="38"/>
        <v xml:space="preserve"> </v>
      </c>
    </row>
    <row r="897" spans="1:6" ht="15" customHeight="1">
      <c r="A897" s="4110">
        <v>8</v>
      </c>
      <c r="B897" s="4344" t="s">
        <v>202</v>
      </c>
      <c r="C897" s="4103"/>
      <c r="D897" s="4250"/>
      <c r="E897" s="4234"/>
      <c r="F897" s="4234" t="str">
        <f t="shared" si="38"/>
        <v xml:space="preserve"> </v>
      </c>
    </row>
    <row r="898" spans="1:6" ht="14.25" customHeight="1">
      <c r="A898" s="4114">
        <v>8.1</v>
      </c>
      <c r="B898" s="4114" t="s">
        <v>3166</v>
      </c>
      <c r="C898" s="4103">
        <v>35.39</v>
      </c>
      <c r="D898" s="4250" t="s">
        <v>2432</v>
      </c>
      <c r="E898" s="4234"/>
      <c r="F898" s="4234">
        <f t="shared" si="38"/>
        <v>0</v>
      </c>
    </row>
    <row r="899" spans="1:6" ht="14.25" customHeight="1">
      <c r="A899" s="4114">
        <v>8.1999999999999993</v>
      </c>
      <c r="B899" s="4114" t="s">
        <v>3167</v>
      </c>
      <c r="C899" s="4103">
        <v>35.39</v>
      </c>
      <c r="D899" s="4250" t="s">
        <v>2432</v>
      </c>
      <c r="E899" s="4234"/>
      <c r="F899" s="4234">
        <f t="shared" si="38"/>
        <v>0</v>
      </c>
    </row>
    <row r="900" spans="1:6" ht="14.25" customHeight="1">
      <c r="A900" s="4114"/>
      <c r="B900" s="4114"/>
      <c r="C900" s="4103"/>
      <c r="D900" s="4250"/>
      <c r="E900" s="4234"/>
      <c r="F900" s="4234" t="str">
        <f t="shared" si="38"/>
        <v xml:space="preserve"> </v>
      </c>
    </row>
    <row r="901" spans="1:6" ht="15" customHeight="1">
      <c r="A901" s="4110">
        <v>9</v>
      </c>
      <c r="B901" s="4344" t="s">
        <v>697</v>
      </c>
      <c r="C901" s="4103"/>
      <c r="D901" s="4250"/>
      <c r="E901" s="4234"/>
      <c r="F901" s="4234" t="str">
        <f t="shared" si="38"/>
        <v xml:space="preserve"> </v>
      </c>
    </row>
    <row r="902" spans="1:6" ht="30" customHeight="1">
      <c r="A902" s="4110">
        <v>9.1</v>
      </c>
      <c r="B902" s="4344" t="s">
        <v>3550</v>
      </c>
      <c r="C902" s="4103"/>
      <c r="D902" s="4250"/>
      <c r="E902" s="4234"/>
      <c r="F902" s="4234" t="str">
        <f t="shared" si="38"/>
        <v xml:space="preserve"> </v>
      </c>
    </row>
    <row r="903" spans="1:6" ht="14.25" customHeight="1">
      <c r="A903" s="4111" t="s">
        <v>541</v>
      </c>
      <c r="B903" s="4108" t="s">
        <v>3168</v>
      </c>
      <c r="C903" s="4103">
        <v>14.22</v>
      </c>
      <c r="D903" s="4250" t="s">
        <v>1</v>
      </c>
      <c r="E903" s="4234"/>
      <c r="F903" s="4234">
        <f t="shared" si="38"/>
        <v>0</v>
      </c>
    </row>
    <row r="904" spans="1:6" ht="14.25" customHeight="1">
      <c r="A904" s="4111" t="s">
        <v>542</v>
      </c>
      <c r="B904" s="4108" t="s">
        <v>3681</v>
      </c>
      <c r="C904" s="4103">
        <v>17.37</v>
      </c>
      <c r="D904" s="4250" t="s">
        <v>1</v>
      </c>
      <c r="E904" s="4234"/>
      <c r="F904" s="4234">
        <f t="shared" si="38"/>
        <v>0</v>
      </c>
    </row>
    <row r="905" spans="1:6" ht="14.25" customHeight="1">
      <c r="A905" s="4111" t="s">
        <v>3169</v>
      </c>
      <c r="B905" s="4108" t="s">
        <v>3682</v>
      </c>
      <c r="C905" s="4103">
        <v>5</v>
      </c>
      <c r="D905" s="4233" t="s">
        <v>2433</v>
      </c>
      <c r="E905" s="4234"/>
      <c r="F905" s="4234">
        <f t="shared" si="38"/>
        <v>0</v>
      </c>
    </row>
    <row r="906" spans="1:6" ht="14.25" customHeight="1">
      <c r="A906" s="4111" t="s">
        <v>3170</v>
      </c>
      <c r="B906" s="4108" t="s">
        <v>3683</v>
      </c>
      <c r="C906" s="4103">
        <v>8</v>
      </c>
      <c r="D906" s="4233" t="s">
        <v>2433</v>
      </c>
      <c r="E906" s="4234"/>
      <c r="F906" s="4234">
        <f t="shared" si="38"/>
        <v>0</v>
      </c>
    </row>
    <row r="907" spans="1:6" ht="14.25" customHeight="1">
      <c r="A907" s="4111" t="s">
        <v>3171</v>
      </c>
      <c r="B907" s="4108" t="s">
        <v>3684</v>
      </c>
      <c r="C907" s="4103">
        <v>2</v>
      </c>
      <c r="D907" s="4233" t="s">
        <v>2433</v>
      </c>
      <c r="E907" s="4234"/>
      <c r="F907" s="4234">
        <f t="shared" si="38"/>
        <v>0</v>
      </c>
    </row>
    <row r="908" spans="1:6" ht="14.25" customHeight="1">
      <c r="A908" s="4111" t="s">
        <v>3172</v>
      </c>
      <c r="B908" s="4114" t="s">
        <v>3496</v>
      </c>
      <c r="C908" s="4103">
        <v>3</v>
      </c>
      <c r="D908" s="4233" t="s">
        <v>2433</v>
      </c>
      <c r="E908" s="4234"/>
      <c r="F908" s="4234">
        <f t="shared" si="38"/>
        <v>0</v>
      </c>
    </row>
    <row r="909" spans="1:6" ht="14.25" customHeight="1">
      <c r="A909" s="4111" t="s">
        <v>3173</v>
      </c>
      <c r="B909" s="4114" t="s">
        <v>3685</v>
      </c>
      <c r="C909" s="4103">
        <v>7</v>
      </c>
      <c r="D909" s="4233" t="s">
        <v>2433</v>
      </c>
      <c r="E909" s="4234"/>
      <c r="F909" s="4234">
        <f t="shared" si="38"/>
        <v>0</v>
      </c>
    </row>
    <row r="910" spans="1:6" ht="14.25" customHeight="1">
      <c r="A910" s="4111" t="s">
        <v>3174</v>
      </c>
      <c r="B910" s="4114" t="s">
        <v>3686</v>
      </c>
      <c r="C910" s="4103">
        <v>2</v>
      </c>
      <c r="D910" s="4233" t="s">
        <v>2433</v>
      </c>
      <c r="E910" s="4234"/>
      <c r="F910" s="4234">
        <f t="shared" si="38"/>
        <v>0</v>
      </c>
    </row>
    <row r="911" spans="1:6" ht="14.25" customHeight="1">
      <c r="A911" s="4111" t="s">
        <v>3175</v>
      </c>
      <c r="B911" s="4114" t="s">
        <v>3722</v>
      </c>
      <c r="C911" s="4103">
        <v>2</v>
      </c>
      <c r="D911" s="4233" t="s">
        <v>2433</v>
      </c>
      <c r="E911" s="4234"/>
      <c r="F911" s="4234">
        <f t="shared" si="38"/>
        <v>0</v>
      </c>
    </row>
    <row r="912" spans="1:6" ht="14.25" customHeight="1">
      <c r="A912" s="4114"/>
      <c r="B912" s="4114"/>
      <c r="C912" s="4103"/>
      <c r="D912" s="4250"/>
      <c r="E912" s="4234"/>
      <c r="F912" s="4234" t="str">
        <f t="shared" si="38"/>
        <v xml:space="preserve"> </v>
      </c>
    </row>
    <row r="913" spans="1:6" ht="15" customHeight="1">
      <c r="A913" s="4110">
        <v>9.1999999999999993</v>
      </c>
      <c r="B913" s="4344" t="s">
        <v>3687</v>
      </c>
      <c r="C913" s="4103"/>
      <c r="D913" s="4250"/>
      <c r="E913" s="4234"/>
      <c r="F913" s="4234" t="str">
        <f t="shared" si="38"/>
        <v xml:space="preserve"> </v>
      </c>
    </row>
    <row r="914" spans="1:6" ht="14.25" customHeight="1">
      <c r="A914" s="4111" t="s">
        <v>543</v>
      </c>
      <c r="B914" s="4114" t="s">
        <v>2353</v>
      </c>
      <c r="C914" s="4103">
        <v>26.49</v>
      </c>
      <c r="D914" s="4250" t="s">
        <v>1</v>
      </c>
      <c r="E914" s="4234"/>
      <c r="F914" s="4234">
        <f t="shared" si="38"/>
        <v>0</v>
      </c>
    </row>
    <row r="915" spans="1:6" ht="14.25" customHeight="1">
      <c r="A915" s="4111" t="s">
        <v>544</v>
      </c>
      <c r="B915" s="4108" t="s">
        <v>3176</v>
      </c>
      <c r="C915" s="4103">
        <v>23.31</v>
      </c>
      <c r="D915" s="4250" t="s">
        <v>3154</v>
      </c>
      <c r="E915" s="4234"/>
      <c r="F915" s="4234">
        <f t="shared" si="38"/>
        <v>0</v>
      </c>
    </row>
    <row r="916" spans="1:6" ht="14.25" customHeight="1">
      <c r="A916" s="4111" t="s">
        <v>545</v>
      </c>
      <c r="B916" s="4114" t="s">
        <v>2546</v>
      </c>
      <c r="C916" s="4103">
        <v>1.22</v>
      </c>
      <c r="D916" s="4250" t="s">
        <v>3177</v>
      </c>
      <c r="E916" s="4234"/>
      <c r="F916" s="4234">
        <f t="shared" si="38"/>
        <v>0</v>
      </c>
    </row>
    <row r="917" spans="1:6" ht="14.25" customHeight="1">
      <c r="A917" s="4111" t="s">
        <v>3178</v>
      </c>
      <c r="B917" s="4108" t="s">
        <v>3558</v>
      </c>
      <c r="C917" s="4103">
        <v>20.54</v>
      </c>
      <c r="D917" s="4250" t="s">
        <v>2431</v>
      </c>
      <c r="E917" s="4234"/>
      <c r="F917" s="4234">
        <f t="shared" si="38"/>
        <v>0</v>
      </c>
    </row>
    <row r="918" spans="1:6" ht="28.5" customHeight="1">
      <c r="A918" s="4111" t="s">
        <v>3179</v>
      </c>
      <c r="B918" s="4108" t="s">
        <v>3557</v>
      </c>
      <c r="C918" s="4103">
        <v>3.33</v>
      </c>
      <c r="D918" s="4250" t="s">
        <v>3156</v>
      </c>
      <c r="E918" s="4415"/>
      <c r="F918" s="4234">
        <f t="shared" si="38"/>
        <v>0</v>
      </c>
    </row>
    <row r="919" spans="1:6" ht="14.25" customHeight="1">
      <c r="A919" s="4114"/>
      <c r="B919" s="4114"/>
      <c r="C919" s="4103"/>
      <c r="D919" s="4250"/>
      <c r="E919" s="4103"/>
      <c r="F919" s="4234" t="str">
        <f t="shared" si="38"/>
        <v xml:space="preserve"> </v>
      </c>
    </row>
    <row r="920" spans="1:6" ht="15" customHeight="1">
      <c r="A920" s="4110">
        <v>9.3000000000000007</v>
      </c>
      <c r="B920" s="4344" t="s">
        <v>3549</v>
      </c>
      <c r="C920" s="4103"/>
      <c r="D920" s="4250"/>
      <c r="E920" s="4103"/>
      <c r="F920" s="4234" t="str">
        <f t="shared" si="38"/>
        <v xml:space="preserve"> </v>
      </c>
    </row>
    <row r="921" spans="1:6" ht="14.25" customHeight="1">
      <c r="A921" s="4111" t="s">
        <v>3180</v>
      </c>
      <c r="B921" s="4114" t="s">
        <v>3723</v>
      </c>
      <c r="C921" s="4103">
        <v>1</v>
      </c>
      <c r="D921" s="4233" t="s">
        <v>2433</v>
      </c>
      <c r="E921" s="4416"/>
      <c r="F921" s="4234">
        <f t="shared" si="38"/>
        <v>0</v>
      </c>
    </row>
    <row r="922" spans="1:6" ht="14.25" customHeight="1">
      <c r="A922" s="4111" t="s">
        <v>3181</v>
      </c>
      <c r="B922" s="4114" t="s">
        <v>3182</v>
      </c>
      <c r="C922" s="4103">
        <v>1</v>
      </c>
      <c r="D922" s="4233" t="s">
        <v>2433</v>
      </c>
      <c r="E922" s="4416"/>
      <c r="F922" s="4234">
        <f t="shared" si="38"/>
        <v>0</v>
      </c>
    </row>
    <row r="923" spans="1:6" ht="14.25" customHeight="1">
      <c r="A923" s="4111" t="s">
        <v>3183</v>
      </c>
      <c r="B923" s="4114" t="s">
        <v>3184</v>
      </c>
      <c r="C923" s="4103">
        <v>1</v>
      </c>
      <c r="D923" s="4233" t="s">
        <v>2433</v>
      </c>
      <c r="E923" s="4416"/>
      <c r="F923" s="4234">
        <f t="shared" si="38"/>
        <v>0</v>
      </c>
    </row>
    <row r="924" spans="1:6" ht="14.25" customHeight="1">
      <c r="A924" s="4111" t="s">
        <v>3185</v>
      </c>
      <c r="B924" s="4114" t="s">
        <v>3186</v>
      </c>
      <c r="C924" s="4103">
        <v>1</v>
      </c>
      <c r="D924" s="4233" t="s">
        <v>2433</v>
      </c>
      <c r="E924" s="4416"/>
      <c r="F924" s="4234">
        <f t="shared" si="38"/>
        <v>0</v>
      </c>
    </row>
    <row r="925" spans="1:6" ht="14.25" customHeight="1">
      <c r="A925" s="4114"/>
      <c r="B925" s="4114"/>
      <c r="C925" s="4103"/>
      <c r="D925" s="4250"/>
      <c r="E925" s="4103"/>
      <c r="F925" s="4234" t="str">
        <f t="shared" ref="F925:F928" si="39">IF(C925&gt;0,(ROUND((E925*C925),2))," ")</f>
        <v xml:space="preserve"> </v>
      </c>
    </row>
    <row r="926" spans="1:6" ht="15" customHeight="1">
      <c r="A926" s="4110">
        <v>10</v>
      </c>
      <c r="B926" s="4344" t="s">
        <v>2523</v>
      </c>
      <c r="C926" s="4103"/>
      <c r="D926" s="4250"/>
      <c r="E926" s="4103"/>
      <c r="F926" s="4234" t="str">
        <f t="shared" si="39"/>
        <v xml:space="preserve"> </v>
      </c>
    </row>
    <row r="927" spans="1:6" ht="14.25" customHeight="1">
      <c r="A927" s="4114">
        <v>10.1</v>
      </c>
      <c r="B927" s="4114" t="s">
        <v>3187</v>
      </c>
      <c r="C927" s="4103">
        <v>16.8</v>
      </c>
      <c r="D927" s="4250" t="s">
        <v>2432</v>
      </c>
      <c r="E927" s="4103"/>
      <c r="F927" s="4234">
        <f t="shared" si="39"/>
        <v>0</v>
      </c>
    </row>
    <row r="928" spans="1:6" ht="14.25" customHeight="1">
      <c r="A928" s="4114">
        <v>10.199999999999999</v>
      </c>
      <c r="B928" s="4114" t="s">
        <v>2595</v>
      </c>
      <c r="C928" s="4103">
        <v>1</v>
      </c>
      <c r="D928" s="4233" t="s">
        <v>2433</v>
      </c>
      <c r="E928" s="4103"/>
      <c r="F928" s="4234">
        <f t="shared" si="39"/>
        <v>0</v>
      </c>
    </row>
    <row r="929" spans="1:6" s="4267" customFormat="1" ht="12.75" customHeight="1">
      <c r="A929" s="4305"/>
      <c r="B929" s="4305" t="s">
        <v>3935</v>
      </c>
      <c r="C929" s="4306"/>
      <c r="D929" s="4306"/>
      <c r="E929" s="4306"/>
      <c r="F929" s="4308">
        <f>SUM(F864:F928)</f>
        <v>0</v>
      </c>
    </row>
    <row r="930" spans="1:6" ht="8.25" customHeight="1">
      <c r="A930" s="4389"/>
      <c r="B930" s="3435"/>
      <c r="C930" s="4232"/>
      <c r="D930" s="4264"/>
      <c r="E930" s="4265"/>
      <c r="F930" s="4234" t="str">
        <f t="shared" ref="F930:F977" si="40">IF(C930&gt;0,(ROUND((E930*C930),2))," ")</f>
        <v xml:space="preserve"> </v>
      </c>
    </row>
    <row r="931" spans="1:6" ht="30.75" customHeight="1">
      <c r="A931" s="3553" t="s">
        <v>3936</v>
      </c>
      <c r="B931" s="3435" t="s">
        <v>3780</v>
      </c>
      <c r="C931" s="3555"/>
      <c r="D931" s="4289"/>
      <c r="E931" s="3556"/>
      <c r="F931" s="3556" t="str">
        <f t="shared" si="40"/>
        <v xml:space="preserve"> </v>
      </c>
    </row>
    <row r="932" spans="1:6" ht="12.75" customHeight="1">
      <c r="A932" s="3558"/>
      <c r="B932" s="3554"/>
      <c r="C932" s="3559"/>
      <c r="D932" s="4289"/>
      <c r="E932" s="3556"/>
      <c r="F932" s="3556" t="str">
        <f t="shared" si="40"/>
        <v xml:space="preserve"> </v>
      </c>
    </row>
    <row r="933" spans="1:6" ht="12.75" customHeight="1">
      <c r="A933" s="3560">
        <v>1</v>
      </c>
      <c r="B933" s="3561" t="s">
        <v>2165</v>
      </c>
      <c r="C933" s="3559"/>
      <c r="D933" s="4289"/>
      <c r="E933" s="3556"/>
      <c r="F933" s="3556" t="str">
        <f t="shared" si="40"/>
        <v xml:space="preserve"> </v>
      </c>
    </row>
    <row r="934" spans="1:6" ht="14.25" customHeight="1">
      <c r="A934" s="3562">
        <v>1.1000000000000001</v>
      </c>
      <c r="B934" s="3563" t="s">
        <v>2353</v>
      </c>
      <c r="C934" s="3559">
        <v>240.25</v>
      </c>
      <c r="D934" s="4289" t="s">
        <v>1</v>
      </c>
      <c r="E934" s="3743"/>
      <c r="F934" s="4234">
        <f t="shared" si="40"/>
        <v>0</v>
      </c>
    </row>
    <row r="935" spans="1:6" ht="12.75" customHeight="1">
      <c r="A935" s="4490"/>
      <c r="B935" s="4491"/>
      <c r="C935" s="4492"/>
      <c r="D935" s="4493"/>
      <c r="E935" s="4494"/>
      <c r="F935" s="4494" t="str">
        <f t="shared" si="40"/>
        <v xml:space="preserve"> </v>
      </c>
    </row>
    <row r="936" spans="1:6" ht="12.75" customHeight="1">
      <c r="A936" s="3560">
        <v>2</v>
      </c>
      <c r="B936" s="3565" t="s">
        <v>14</v>
      </c>
      <c r="C936" s="3566"/>
      <c r="D936" s="4290"/>
      <c r="E936" s="1251"/>
      <c r="F936" s="3564" t="str">
        <f t="shared" si="40"/>
        <v xml:space="preserve"> </v>
      </c>
    </row>
    <row r="937" spans="1:6" ht="14.25" customHeight="1">
      <c r="A937" s="17">
        <v>2.1</v>
      </c>
      <c r="B937" s="3563" t="s">
        <v>2989</v>
      </c>
      <c r="C937" s="3566">
        <v>97.99</v>
      </c>
      <c r="D937" s="4250" t="s">
        <v>3154</v>
      </c>
      <c r="E937" s="3743"/>
      <c r="F937" s="3744">
        <f t="shared" si="40"/>
        <v>0</v>
      </c>
    </row>
    <row r="938" spans="1:6" ht="14.25" customHeight="1">
      <c r="A938" s="17">
        <v>2.2000000000000002</v>
      </c>
      <c r="B938" s="3563" t="s">
        <v>2990</v>
      </c>
      <c r="C938" s="3566">
        <v>48.37</v>
      </c>
      <c r="D938" s="4250" t="s">
        <v>2431</v>
      </c>
      <c r="E938" s="1251"/>
      <c r="F938" s="3564">
        <f t="shared" si="40"/>
        <v>0</v>
      </c>
    </row>
    <row r="939" spans="1:6" ht="14.25" customHeight="1">
      <c r="A939" s="17">
        <v>2.2999999999999998</v>
      </c>
      <c r="B939" s="3563" t="s">
        <v>2991</v>
      </c>
      <c r="C939" s="4105">
        <v>64.5</v>
      </c>
      <c r="D939" s="4291" t="s">
        <v>2431</v>
      </c>
      <c r="E939" s="3743"/>
      <c r="F939" s="3744">
        <f t="shared" si="40"/>
        <v>0</v>
      </c>
    </row>
    <row r="940" spans="1:6" ht="12.75" customHeight="1">
      <c r="A940" s="17"/>
      <c r="B940" s="3567"/>
      <c r="C940" s="3566"/>
      <c r="D940" s="4290"/>
      <c r="E940" s="1251"/>
      <c r="F940" s="3564" t="str">
        <f t="shared" si="40"/>
        <v xml:space="preserve"> </v>
      </c>
    </row>
    <row r="941" spans="1:6" ht="12.75" customHeight="1">
      <c r="A941" s="3560">
        <v>3</v>
      </c>
      <c r="B941" s="3565" t="s">
        <v>2992</v>
      </c>
      <c r="C941" s="3566"/>
      <c r="D941" s="4290"/>
      <c r="E941" s="1251"/>
      <c r="F941" s="3564" t="str">
        <f t="shared" si="40"/>
        <v xml:space="preserve"> </v>
      </c>
    </row>
    <row r="942" spans="1:6" ht="14.25" customHeight="1">
      <c r="A942" s="17">
        <v>3.1</v>
      </c>
      <c r="B942" s="3563" t="s">
        <v>2993</v>
      </c>
      <c r="C942" s="3566">
        <v>22.35</v>
      </c>
      <c r="D942" s="4270" t="s">
        <v>2430</v>
      </c>
      <c r="E942" s="1251"/>
      <c r="F942" s="3564">
        <f t="shared" si="40"/>
        <v>0</v>
      </c>
    </row>
    <row r="943" spans="1:6" ht="28.5" customHeight="1">
      <c r="A943" s="17">
        <v>3.2</v>
      </c>
      <c r="B943" s="3563" t="s">
        <v>2994</v>
      </c>
      <c r="C943" s="1251">
        <v>5.58</v>
      </c>
      <c r="D943" s="4270" t="s">
        <v>2430</v>
      </c>
      <c r="E943" s="1251"/>
      <c r="F943" s="3564">
        <f t="shared" si="40"/>
        <v>0</v>
      </c>
    </row>
    <row r="944" spans="1:6" ht="13.5" customHeight="1">
      <c r="A944" s="17">
        <v>3.3</v>
      </c>
      <c r="B944" s="3563" t="s">
        <v>3953</v>
      </c>
      <c r="C944" s="3566">
        <v>8.4499999999999993</v>
      </c>
      <c r="D944" s="4270" t="s">
        <v>2430</v>
      </c>
      <c r="E944" s="1251"/>
      <c r="F944" s="3564">
        <f t="shared" si="40"/>
        <v>0</v>
      </c>
    </row>
    <row r="945" spans="1:6" ht="13.5" customHeight="1">
      <c r="A945" s="17">
        <v>3.4</v>
      </c>
      <c r="B945" s="3563" t="s">
        <v>3954</v>
      </c>
      <c r="C945" s="3566">
        <v>6.69</v>
      </c>
      <c r="D945" s="4270" t="s">
        <v>2430</v>
      </c>
      <c r="E945" s="1251"/>
      <c r="F945" s="3564">
        <f t="shared" si="40"/>
        <v>0</v>
      </c>
    </row>
    <row r="946" spans="1:6" ht="13.5" customHeight="1">
      <c r="A946" s="17">
        <v>3.5</v>
      </c>
      <c r="B946" s="3563" t="s">
        <v>3955</v>
      </c>
      <c r="C946" s="3566">
        <v>9.4499999999999993</v>
      </c>
      <c r="D946" s="4270" t="s">
        <v>2430</v>
      </c>
      <c r="E946" s="1251"/>
      <c r="F946" s="3564">
        <f t="shared" si="40"/>
        <v>0</v>
      </c>
    </row>
    <row r="947" spans="1:6" ht="31.5" customHeight="1">
      <c r="A947" s="17">
        <v>3.6</v>
      </c>
      <c r="B947" s="3563" t="s">
        <v>2995</v>
      </c>
      <c r="C947" s="3566">
        <v>1.32</v>
      </c>
      <c r="D947" s="4270" t="s">
        <v>2430</v>
      </c>
      <c r="E947" s="1251"/>
      <c r="F947" s="3564">
        <f t="shared" si="40"/>
        <v>0</v>
      </c>
    </row>
    <row r="948" spans="1:6" ht="12.75" customHeight="1">
      <c r="A948" s="17"/>
      <c r="B948" s="3567"/>
      <c r="C948" s="3566"/>
      <c r="D948" s="4289"/>
      <c r="E948" s="1251"/>
      <c r="F948" s="3564" t="str">
        <f t="shared" si="40"/>
        <v xml:space="preserve"> </v>
      </c>
    </row>
    <row r="949" spans="1:6" ht="12.75" customHeight="1">
      <c r="A949" s="4429">
        <v>4</v>
      </c>
      <c r="B949" s="3565" t="s">
        <v>2996</v>
      </c>
      <c r="C949" s="3566"/>
      <c r="D949" s="4289"/>
      <c r="E949" s="1251"/>
      <c r="F949" s="3564" t="str">
        <f t="shared" si="40"/>
        <v xml:space="preserve"> </v>
      </c>
    </row>
    <row r="950" spans="1:6" ht="14.25" customHeight="1">
      <c r="A950" s="17">
        <v>4.0999999999999996</v>
      </c>
      <c r="B950" s="3563" t="s">
        <v>3781</v>
      </c>
      <c r="C950" s="3566">
        <v>574.73</v>
      </c>
      <c r="D950" s="4250" t="s">
        <v>2432</v>
      </c>
      <c r="E950" s="1251"/>
      <c r="F950" s="3564">
        <f t="shared" si="40"/>
        <v>0</v>
      </c>
    </row>
    <row r="951" spans="1:6" ht="14.25" customHeight="1">
      <c r="A951" s="17">
        <v>4.2</v>
      </c>
      <c r="B951" s="3563" t="s">
        <v>3704</v>
      </c>
      <c r="C951" s="3566">
        <v>88.42</v>
      </c>
      <c r="D951" s="4250" t="s">
        <v>2432</v>
      </c>
      <c r="E951" s="1251"/>
      <c r="F951" s="3564">
        <f t="shared" si="40"/>
        <v>0</v>
      </c>
    </row>
    <row r="952" spans="1:6" ht="12.75" customHeight="1">
      <c r="A952" s="17"/>
      <c r="B952" s="3567"/>
      <c r="C952" s="3566"/>
      <c r="D952" s="4290"/>
      <c r="E952" s="1251"/>
      <c r="F952" s="3564" t="str">
        <f t="shared" si="40"/>
        <v xml:space="preserve"> </v>
      </c>
    </row>
    <row r="953" spans="1:6" ht="12.75" customHeight="1">
      <c r="A953" s="3560">
        <v>5</v>
      </c>
      <c r="B953" s="3565" t="s">
        <v>787</v>
      </c>
      <c r="C953" s="3566"/>
      <c r="D953" s="4290"/>
      <c r="E953" s="1251"/>
      <c r="F953" s="3564" t="str">
        <f t="shared" si="40"/>
        <v xml:space="preserve"> </v>
      </c>
    </row>
    <row r="954" spans="1:6" s="4237" customFormat="1" ht="14.25" customHeight="1">
      <c r="A954" s="4393">
        <v>5.0999999999999996</v>
      </c>
      <c r="B954" s="4231" t="s">
        <v>2567</v>
      </c>
      <c r="C954" s="4232">
        <v>239.36</v>
      </c>
      <c r="D954" s="4250" t="s">
        <v>2432</v>
      </c>
      <c r="E954" s="4234"/>
      <c r="F954" s="4234">
        <f t="shared" si="40"/>
        <v>0</v>
      </c>
    </row>
    <row r="955" spans="1:6" ht="14.25" customHeight="1">
      <c r="A955" s="4393">
        <v>5.2</v>
      </c>
      <c r="B955" s="4231" t="s">
        <v>2997</v>
      </c>
      <c r="C955" s="4232">
        <v>239.36</v>
      </c>
      <c r="D955" s="4250" t="s">
        <v>2432</v>
      </c>
      <c r="E955" s="4234"/>
      <c r="F955" s="4234">
        <f t="shared" si="40"/>
        <v>0</v>
      </c>
    </row>
    <row r="956" spans="1:6" s="4166" customFormat="1" ht="14.25" customHeight="1">
      <c r="A956" s="4165">
        <v>5.3</v>
      </c>
      <c r="B956" s="3563" t="s">
        <v>1548</v>
      </c>
      <c r="C956" s="4105">
        <v>1395.15</v>
      </c>
      <c r="D956" s="4292" t="s">
        <v>1</v>
      </c>
      <c r="E956" s="3743"/>
      <c r="F956" s="3744">
        <f t="shared" si="40"/>
        <v>0</v>
      </c>
    </row>
    <row r="957" spans="1:6" ht="12.75" customHeight="1">
      <c r="A957" s="734"/>
      <c r="B957" s="3565"/>
      <c r="C957" s="3566"/>
      <c r="D957" s="4290"/>
      <c r="E957" s="1251"/>
      <c r="F957" s="3564" t="str">
        <f t="shared" si="40"/>
        <v xml:space="preserve"> </v>
      </c>
    </row>
    <row r="958" spans="1:6" ht="12.75" customHeight="1">
      <c r="A958" s="3560">
        <v>6</v>
      </c>
      <c r="B958" s="3565" t="s">
        <v>202</v>
      </c>
      <c r="C958" s="3566"/>
      <c r="D958" s="4290"/>
      <c r="E958" s="1251"/>
      <c r="F958" s="3564" t="str">
        <f t="shared" si="40"/>
        <v xml:space="preserve"> </v>
      </c>
    </row>
    <row r="959" spans="1:6" ht="14.25" customHeight="1">
      <c r="A959" s="4393">
        <v>6.1</v>
      </c>
      <c r="B959" s="4231" t="s">
        <v>2998</v>
      </c>
      <c r="C959" s="4232">
        <v>239.36</v>
      </c>
      <c r="D959" s="4250" t="s">
        <v>2432</v>
      </c>
      <c r="E959" s="4234"/>
      <c r="F959" s="4234">
        <f t="shared" si="40"/>
        <v>0</v>
      </c>
    </row>
    <row r="960" spans="1:6" ht="14.25" customHeight="1">
      <c r="A960" s="17">
        <v>6.2</v>
      </c>
      <c r="B960" s="3563" t="s">
        <v>3559</v>
      </c>
      <c r="C960" s="3566">
        <v>239.36</v>
      </c>
      <c r="D960" s="4250" t="s">
        <v>2432</v>
      </c>
      <c r="E960" s="3741"/>
      <c r="F960" s="3564">
        <f t="shared" si="40"/>
        <v>0</v>
      </c>
    </row>
    <row r="961" spans="1:6" ht="14.25" customHeight="1">
      <c r="A961" s="17"/>
      <c r="B961" s="3563"/>
      <c r="C961" s="3566"/>
      <c r="D961" s="4290"/>
      <c r="E961" s="1251"/>
      <c r="F961" s="3564" t="str">
        <f t="shared" si="40"/>
        <v xml:space="preserve"> </v>
      </c>
    </row>
    <row r="962" spans="1:6" ht="14.25" customHeight="1">
      <c r="A962" s="3560">
        <v>7</v>
      </c>
      <c r="B962" s="3563" t="s">
        <v>2999</v>
      </c>
      <c r="C962" s="3566">
        <v>236.25</v>
      </c>
      <c r="D962" s="4290" t="s">
        <v>1</v>
      </c>
      <c r="E962" s="1251"/>
      <c r="F962" s="3564">
        <f t="shared" si="40"/>
        <v>0</v>
      </c>
    </row>
    <row r="963" spans="1:6" ht="28.5" customHeight="1">
      <c r="A963" s="3560">
        <v>8</v>
      </c>
      <c r="B963" s="3563" t="s">
        <v>3000</v>
      </c>
      <c r="C963" s="1251">
        <v>15.6</v>
      </c>
      <c r="D963" s="4290" t="s">
        <v>1</v>
      </c>
      <c r="E963" s="1251"/>
      <c r="F963" s="3564">
        <f t="shared" si="40"/>
        <v>0</v>
      </c>
    </row>
    <row r="964" spans="1:6" ht="28.5" customHeight="1">
      <c r="A964" s="3560">
        <v>9</v>
      </c>
      <c r="B964" s="3563" t="s">
        <v>3001</v>
      </c>
      <c r="C964" s="3566">
        <v>24</v>
      </c>
      <c r="D964" s="4233" t="s">
        <v>2433</v>
      </c>
      <c r="E964" s="1251"/>
      <c r="F964" s="3564">
        <f t="shared" si="40"/>
        <v>0</v>
      </c>
    </row>
    <row r="965" spans="1:6" ht="14.25" customHeight="1">
      <c r="A965" s="17"/>
      <c r="B965" s="3563"/>
      <c r="C965" s="3566"/>
      <c r="D965" s="4293"/>
      <c r="E965" s="1251"/>
      <c r="F965" s="3564" t="str">
        <f t="shared" si="40"/>
        <v xml:space="preserve"> </v>
      </c>
    </row>
    <row r="966" spans="1:6" ht="14.25" customHeight="1">
      <c r="A966" s="3560">
        <v>10</v>
      </c>
      <c r="B966" s="3563" t="s">
        <v>3002</v>
      </c>
      <c r="C966" s="3568">
        <v>1</v>
      </c>
      <c r="D966" s="4233" t="s">
        <v>2433</v>
      </c>
      <c r="E966" s="1251"/>
      <c r="F966" s="3564">
        <f t="shared" si="40"/>
        <v>0</v>
      </c>
    </row>
    <row r="967" spans="1:6" s="4267" customFormat="1" ht="12.75" customHeight="1">
      <c r="A967" s="4305"/>
      <c r="B967" s="4305" t="s">
        <v>3937</v>
      </c>
      <c r="C967" s="4306"/>
      <c r="D967" s="4306"/>
      <c r="E967" s="4306"/>
      <c r="F967" s="4308">
        <f>SUM(F932:F966)</f>
        <v>0</v>
      </c>
    </row>
    <row r="968" spans="1:6" s="4226" customFormat="1" ht="15" customHeight="1">
      <c r="A968" s="4394"/>
      <c r="B968" s="3435"/>
      <c r="C968" s="3538"/>
      <c r="D968" s="4264"/>
      <c r="E968" s="4234"/>
      <c r="F968" s="4234"/>
    </row>
    <row r="969" spans="1:6" s="4226" customFormat="1" ht="15" customHeight="1">
      <c r="A969" s="4279" t="s">
        <v>3938</v>
      </c>
      <c r="B969" s="3435" t="s">
        <v>3705</v>
      </c>
      <c r="C969" s="3538"/>
      <c r="D969" s="4264"/>
      <c r="E969" s="4234"/>
      <c r="F969" s="4234"/>
    </row>
    <row r="970" spans="1:6" ht="56.25" customHeight="1">
      <c r="A970" s="4417">
        <v>1</v>
      </c>
      <c r="B970" s="4371" t="s">
        <v>3950</v>
      </c>
      <c r="C970" s="4232">
        <v>1</v>
      </c>
      <c r="D970" s="4233" t="s">
        <v>2433</v>
      </c>
      <c r="E970" s="4234"/>
      <c r="F970" s="4234">
        <f t="shared" si="40"/>
        <v>0</v>
      </c>
    </row>
    <row r="971" spans="1:6" ht="28.5" customHeight="1">
      <c r="A971" s="4417">
        <v>2</v>
      </c>
      <c r="B971" s="4371" t="s">
        <v>3942</v>
      </c>
      <c r="C971" s="4232">
        <v>10</v>
      </c>
      <c r="D971" s="4250" t="s">
        <v>3476</v>
      </c>
      <c r="E971" s="4234"/>
      <c r="F971" s="4234">
        <f t="shared" si="40"/>
        <v>0</v>
      </c>
    </row>
    <row r="972" spans="1:6" s="3531" customFormat="1" ht="45.75" customHeight="1">
      <c r="A972" s="4359">
        <v>3</v>
      </c>
      <c r="B972" s="4371" t="s">
        <v>3951</v>
      </c>
      <c r="C972" s="4191">
        <v>1</v>
      </c>
      <c r="D972" s="4218" t="s">
        <v>42</v>
      </c>
      <c r="E972" s="4210"/>
      <c r="F972" s="4360">
        <f>+ROUND((E972*C972),2)</f>
        <v>0</v>
      </c>
    </row>
    <row r="973" spans="1:6" s="3531" customFormat="1" ht="18" customHeight="1">
      <c r="A973" s="4359">
        <v>4</v>
      </c>
      <c r="B973" s="4371" t="s">
        <v>3952</v>
      </c>
      <c r="C973" s="4191"/>
      <c r="D973" s="4250" t="s">
        <v>3476</v>
      </c>
      <c r="E973" s="4210"/>
      <c r="F973" s="4360">
        <f>+ROUND((E973*C973),2)</f>
        <v>0</v>
      </c>
    </row>
    <row r="974" spans="1:6" s="4267" customFormat="1" ht="12.75" customHeight="1">
      <c r="A974" s="4305"/>
      <c r="B974" s="4305" t="s">
        <v>3939</v>
      </c>
      <c r="C974" s="4306"/>
      <c r="D974" s="4306"/>
      <c r="E974" s="4306"/>
      <c r="F974" s="4308">
        <f>SUM(F970:F973)</f>
        <v>0</v>
      </c>
    </row>
    <row r="975" spans="1:6" s="4241" customFormat="1">
      <c r="A975" s="4418"/>
      <c r="B975" s="4373" t="s">
        <v>15</v>
      </c>
      <c r="C975" s="4374"/>
      <c r="D975" s="4375"/>
      <c r="E975" s="4374"/>
      <c r="F975" s="4419">
        <f>F976</f>
        <v>0</v>
      </c>
    </row>
    <row r="976" spans="1:6" s="4241" customFormat="1">
      <c r="A976" s="4418"/>
      <c r="B976" s="4373" t="s">
        <v>15</v>
      </c>
      <c r="C976" s="4374"/>
      <c r="D976" s="4375"/>
      <c r="E976" s="4374"/>
      <c r="F976" s="4419">
        <f>+F974+F967+F929+F860+F803+F785+F729+F689+F624+F492+F445+F367+F180</f>
        <v>0</v>
      </c>
    </row>
    <row r="977" spans="1:6" ht="14.25">
      <c r="A977" s="4413"/>
      <c r="B977" s="4231"/>
      <c r="C977" s="4232"/>
      <c r="D977" s="4233"/>
      <c r="E977" s="4232"/>
      <c r="F977" s="4234" t="str">
        <f t="shared" si="40"/>
        <v xml:space="preserve"> </v>
      </c>
    </row>
    <row r="978" spans="1:6" s="4223" customFormat="1" ht="15" collapsed="1">
      <c r="A978" s="4401"/>
      <c r="B978" s="4215" t="s">
        <v>16</v>
      </c>
      <c r="C978" s="4336"/>
      <c r="D978" s="4337"/>
      <c r="E978" s="4311"/>
      <c r="F978" s="4311"/>
    </row>
    <row r="979" spans="1:6" ht="14.25">
      <c r="A979" s="4413"/>
      <c r="B979" s="4294" t="s">
        <v>3562</v>
      </c>
      <c r="C979" s="4380">
        <v>0.1</v>
      </c>
      <c r="D979" s="4248"/>
      <c r="E979" s="4403"/>
      <c r="F979" s="1263">
        <f>+C979*$F$976</f>
        <v>0</v>
      </c>
    </row>
    <row r="980" spans="1:6" ht="14.25">
      <c r="A980" s="4413"/>
      <c r="B980" s="4294" t="s">
        <v>3563</v>
      </c>
      <c r="C980" s="4380">
        <v>0.05</v>
      </c>
      <c r="D980" s="4248"/>
      <c r="E980" s="4403"/>
      <c r="F980" s="1263">
        <f t="shared" ref="F980:F990" si="41">+C980*$F$976</f>
        <v>0</v>
      </c>
    </row>
    <row r="981" spans="1:6" ht="14.25">
      <c r="A981" s="4413"/>
      <c r="B981" s="4294" t="s">
        <v>3564</v>
      </c>
      <c r="C981" s="4380">
        <v>0.03</v>
      </c>
      <c r="D981" s="4248"/>
      <c r="E981" s="4403"/>
      <c r="F981" s="1263">
        <f t="shared" si="41"/>
        <v>0</v>
      </c>
    </row>
    <row r="982" spans="1:6" ht="14.25">
      <c r="A982" s="4413"/>
      <c r="B982" s="4294" t="s">
        <v>3565</v>
      </c>
      <c r="C982" s="4380">
        <v>0.04</v>
      </c>
      <c r="D982" s="4248"/>
      <c r="E982" s="4403"/>
      <c r="F982" s="1263">
        <f t="shared" si="41"/>
        <v>0</v>
      </c>
    </row>
    <row r="983" spans="1:6" ht="14.25">
      <c r="A983" s="4413"/>
      <c r="B983" s="4294" t="s">
        <v>3566</v>
      </c>
      <c r="C983" s="4380">
        <v>0.03</v>
      </c>
      <c r="D983" s="4248"/>
      <c r="E983" s="4403"/>
      <c r="F983" s="1263">
        <f t="shared" si="41"/>
        <v>0</v>
      </c>
    </row>
    <row r="984" spans="1:6" ht="14.25">
      <c r="A984" s="4413"/>
      <c r="B984" s="4294" t="s">
        <v>3567</v>
      </c>
      <c r="C984" s="4380">
        <v>0.01</v>
      </c>
      <c r="D984" s="4248"/>
      <c r="E984" s="4403"/>
      <c r="F984" s="1263">
        <f t="shared" si="41"/>
        <v>0</v>
      </c>
    </row>
    <row r="985" spans="1:6" ht="14.25">
      <c r="A985" s="4413"/>
      <c r="B985" s="4294" t="s">
        <v>3940</v>
      </c>
      <c r="C985" s="4380">
        <v>0.18</v>
      </c>
      <c r="D985" s="4248"/>
      <c r="E985" s="4403"/>
      <c r="F985" s="1263">
        <f>+C985*$F$979</f>
        <v>0</v>
      </c>
    </row>
    <row r="986" spans="1:6" ht="14.25">
      <c r="A986" s="4389"/>
      <c r="B986" s="4294" t="s">
        <v>3568</v>
      </c>
      <c r="C986" s="4380">
        <v>0.1</v>
      </c>
      <c r="D986" s="4248"/>
      <c r="E986" s="4403"/>
      <c r="F986" s="1263">
        <f t="shared" si="41"/>
        <v>0</v>
      </c>
    </row>
    <row r="987" spans="1:6" ht="28.5">
      <c r="A987" s="4389"/>
      <c r="B987" s="4294" t="s">
        <v>4015</v>
      </c>
      <c r="C987" s="4380">
        <v>0.03</v>
      </c>
      <c r="D987" s="4248"/>
      <c r="E987" s="4403"/>
      <c r="F987" s="1263">
        <f t="shared" si="41"/>
        <v>0</v>
      </c>
    </row>
    <row r="988" spans="1:6" ht="14.25">
      <c r="A988" s="4389"/>
      <c r="B988" s="4294" t="s">
        <v>3569</v>
      </c>
      <c r="C988" s="4380">
        <v>1.4999999999999999E-2</v>
      </c>
      <c r="D988" s="4248"/>
      <c r="E988" s="4403"/>
      <c r="F988" s="1263">
        <f t="shared" si="41"/>
        <v>0</v>
      </c>
    </row>
    <row r="989" spans="1:6" ht="14.25">
      <c r="A989" s="4389"/>
      <c r="B989" s="4294" t="s">
        <v>459</v>
      </c>
      <c r="C989" s="4380">
        <v>1E-3</v>
      </c>
      <c r="D989" s="4248"/>
      <c r="E989" s="4403"/>
      <c r="F989" s="1263">
        <f t="shared" si="41"/>
        <v>0</v>
      </c>
    </row>
    <row r="990" spans="1:6" ht="14.25">
      <c r="A990" s="4389"/>
      <c r="B990" s="4294" t="s">
        <v>3570</v>
      </c>
      <c r="C990" s="4380">
        <v>0.05</v>
      </c>
      <c r="D990" s="4248"/>
      <c r="E990" s="4403"/>
      <c r="F990" s="1263">
        <f t="shared" si="41"/>
        <v>0</v>
      </c>
    </row>
    <row r="991" spans="1:6" ht="14.25">
      <c r="A991" s="4413"/>
      <c r="B991" s="4294" t="s">
        <v>3941</v>
      </c>
      <c r="C991" s="4247">
        <v>1</v>
      </c>
      <c r="D991" s="4248" t="s">
        <v>42</v>
      </c>
      <c r="E991" s="1263"/>
      <c r="F991" s="1263">
        <f>+E991*C991</f>
        <v>0</v>
      </c>
    </row>
    <row r="992" spans="1:6" ht="14.25">
      <c r="A992" s="4413"/>
      <c r="B992" s="4294" t="s">
        <v>2740</v>
      </c>
      <c r="C992" s="4247">
        <v>1</v>
      </c>
      <c r="D992" s="4248" t="s">
        <v>42</v>
      </c>
      <c r="E992" s="1263"/>
      <c r="F992" s="1263">
        <f>+E992*C992</f>
        <v>0</v>
      </c>
    </row>
    <row r="993" spans="1:6" ht="14.25">
      <c r="A993" s="4413"/>
      <c r="B993" s="4294" t="s">
        <v>3571</v>
      </c>
      <c r="C993" s="4247">
        <v>1</v>
      </c>
      <c r="D993" s="1264" t="s">
        <v>2433</v>
      </c>
      <c r="E993" s="1263"/>
      <c r="F993" s="1263">
        <f>E993*C993</f>
        <v>0</v>
      </c>
    </row>
    <row r="994" spans="1:6" ht="14.25">
      <c r="A994" s="4413"/>
      <c r="B994" s="4294" t="s">
        <v>3560</v>
      </c>
      <c r="C994" s="4247">
        <v>1</v>
      </c>
      <c r="D994" s="1264" t="s">
        <v>2433</v>
      </c>
      <c r="E994" s="1263"/>
      <c r="F994" s="1263">
        <f>E994*C994</f>
        <v>0</v>
      </c>
    </row>
    <row r="995" spans="1:6" ht="14.25">
      <c r="A995" s="4389"/>
      <c r="B995" s="4372" t="s">
        <v>23</v>
      </c>
      <c r="C995" s="4381"/>
      <c r="D995" s="4382"/>
      <c r="E995" s="4246"/>
      <c r="F995" s="4368">
        <f>SUBTOTAL(9,F978:F994)</f>
        <v>0</v>
      </c>
    </row>
    <row r="996" spans="1:6" s="4378" customFormat="1" ht="15.75" thickBot="1">
      <c r="A996" s="4420"/>
      <c r="B996" s="4379" t="s">
        <v>3948</v>
      </c>
      <c r="C996" s="4376"/>
      <c r="D996" s="4377"/>
      <c r="E996" s="4376"/>
      <c r="F996" s="4421">
        <f>+F995+F976</f>
        <v>0</v>
      </c>
    </row>
    <row r="997" spans="1:6" s="4223" customFormat="1" ht="15">
      <c r="A997" s="4392"/>
      <c r="B997" s="4430"/>
      <c r="C997" s="4212"/>
      <c r="D997" s="4218"/>
      <c r="E997" s="4212"/>
      <c r="F997" s="4311"/>
    </row>
    <row r="998" spans="1:6" s="4378" customFormat="1" ht="15">
      <c r="A998" s="4422"/>
      <c r="B998" s="4423" t="s">
        <v>3949</v>
      </c>
      <c r="C998" s="4424"/>
      <c r="D998" s="4425"/>
      <c r="E998" s="4424"/>
      <c r="F998" s="4426">
        <f>+F996</f>
        <v>0</v>
      </c>
    </row>
    <row r="999" spans="1:6" ht="14.25">
      <c r="A999" s="3436"/>
      <c r="B999" s="3437"/>
      <c r="C999" s="4295"/>
      <c r="D999" s="4296"/>
      <c r="E999" s="4280"/>
      <c r="F999" s="4280"/>
    </row>
  </sheetData>
  <autoFilter ref="A11:F1003"/>
  <mergeCells count="5">
    <mergeCell ref="A2:F2"/>
    <mergeCell ref="A3:F3"/>
    <mergeCell ref="A4:F4"/>
    <mergeCell ref="A5:F5"/>
    <mergeCell ref="B8:E8"/>
  </mergeCells>
  <conditionalFormatting sqref="F1">
    <cfRule type="cellIs" dxfId="8" priority="3" operator="lessThan">
      <formula>0</formula>
    </cfRule>
  </conditionalFormatting>
  <conditionalFormatting sqref="E1">
    <cfRule type="cellIs" dxfId="7" priority="1" operator="greaterThan">
      <formula>0</formula>
    </cfRule>
    <cfRule type="cellIs" dxfId="6"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8" customWidth="1"/>
    <col min="3" max="3" width="10.7109375" style="3557" customWidth="1"/>
    <col min="4" max="4" width="9" style="4225" customWidth="1"/>
    <col min="5" max="5" width="13" style="3557" customWidth="1"/>
    <col min="6" max="6" width="15.28515625" style="3557" customWidth="1"/>
    <col min="7" max="7" width="12.7109375" style="3557" bestFit="1" customWidth="1"/>
    <col min="8" max="16384" width="11.42578125" style="3557"/>
  </cols>
  <sheetData>
    <row r="1" spans="1:6" s="4237" customFormat="1">
      <c r="A1" s="4427"/>
      <c r="B1" s="1904"/>
      <c r="C1" s="4235"/>
      <c r="D1" s="4236"/>
      <c r="E1" s="4242"/>
      <c r="F1" s="4242"/>
    </row>
    <row r="2" spans="1:6" s="4237" customFormat="1" ht="15">
      <c r="A2" s="4798" t="s">
        <v>5</v>
      </c>
      <c r="B2" s="4798"/>
      <c r="C2" s="4798"/>
      <c r="D2" s="4798"/>
      <c r="E2" s="4798"/>
      <c r="F2" s="4798"/>
    </row>
    <row r="3" spans="1:6" s="4237" customFormat="1" ht="15">
      <c r="A3" s="4798" t="s">
        <v>6</v>
      </c>
      <c r="B3" s="4798"/>
      <c r="C3" s="4798"/>
      <c r="D3" s="4798"/>
      <c r="E3" s="4798"/>
      <c r="F3" s="4798"/>
    </row>
    <row r="4" spans="1:6" s="4237" customFormat="1" ht="15">
      <c r="A4" s="4798" t="s">
        <v>7</v>
      </c>
      <c r="B4" s="4798"/>
      <c r="C4" s="4798"/>
      <c r="D4" s="4798"/>
      <c r="E4" s="4798"/>
      <c r="F4" s="4798"/>
    </row>
    <row r="5" spans="1:6" s="4237" customFormat="1" ht="15">
      <c r="A5" s="4798" t="s">
        <v>60</v>
      </c>
      <c r="B5" s="4798"/>
      <c r="C5" s="4798"/>
      <c r="D5" s="4798"/>
      <c r="E5" s="4798"/>
      <c r="F5" s="4798"/>
    </row>
    <row r="6" spans="1:6" s="4237" customFormat="1">
      <c r="A6" s="4427"/>
      <c r="B6" s="4428"/>
      <c r="C6" s="4235"/>
      <c r="D6" s="4236"/>
      <c r="E6" s="4235"/>
      <c r="F6" s="4242"/>
    </row>
    <row r="7" spans="1:6" s="4241" customFormat="1" ht="15">
      <c r="A7" s="4496" t="s">
        <v>3959</v>
      </c>
      <c r="B7" s="4432"/>
      <c r="C7" s="4433"/>
      <c r="D7" s="4495"/>
      <c r="E7" s="4434"/>
      <c r="F7" s="4240"/>
    </row>
    <row r="8" spans="1:6" s="4241" customFormat="1" ht="15">
      <c r="A8" s="4496" t="s">
        <v>2210</v>
      </c>
      <c r="B8" s="4799" t="s">
        <v>4030</v>
      </c>
      <c r="C8" s="4799"/>
      <c r="D8" s="4799"/>
      <c r="E8" s="4799"/>
      <c r="F8" s="4240"/>
    </row>
    <row r="9" spans="1:6" s="4241" customFormat="1" ht="15">
      <c r="A9" s="4496" t="s">
        <v>3958</v>
      </c>
      <c r="B9" s="4238"/>
      <c r="C9" s="4433"/>
      <c r="D9" s="4495" t="s">
        <v>3957</v>
      </c>
      <c r="E9" s="4434"/>
      <c r="F9" s="4240"/>
    </row>
    <row r="10" spans="1:6">
      <c r="A10" s="3145"/>
      <c r="B10" s="1904"/>
      <c r="C10" s="4235"/>
      <c r="D10" s="4236"/>
      <c r="E10" s="4242"/>
      <c r="F10" s="4242"/>
    </row>
    <row r="11" spans="1:6" s="4243" customFormat="1">
      <c r="A11" s="4383" t="s">
        <v>3782</v>
      </c>
      <c r="B11" s="4384" t="s">
        <v>3783</v>
      </c>
      <c r="C11" s="4385" t="s">
        <v>286</v>
      </c>
      <c r="D11" s="4385" t="s">
        <v>976</v>
      </c>
      <c r="E11" s="4385" t="s">
        <v>534</v>
      </c>
      <c r="F11" s="4386" t="s">
        <v>3784</v>
      </c>
    </row>
    <row r="12" spans="1:6">
      <c r="A12" s="4387"/>
      <c r="B12" s="1738"/>
      <c r="C12" s="4388"/>
      <c r="D12" s="4511"/>
      <c r="E12" s="1263"/>
      <c r="F12" s="4388"/>
    </row>
    <row r="13" spans="1:6" s="4226" customFormat="1" ht="30">
      <c r="A13" s="4279" t="s">
        <v>482</v>
      </c>
      <c r="B13" s="3435" t="s">
        <v>2317</v>
      </c>
      <c r="C13" s="4232"/>
      <c r="D13" s="4250"/>
      <c r="E13" s="4234"/>
      <c r="F13" s="4234"/>
    </row>
    <row r="14" spans="1:6" ht="14.25">
      <c r="A14" s="4389"/>
      <c r="B14" s="4231"/>
      <c r="C14" s="4232"/>
      <c r="D14" s="4250"/>
      <c r="E14" s="4234"/>
      <c r="F14" s="4234"/>
    </row>
    <row r="15" spans="1:6" ht="15">
      <c r="A15" s="4390">
        <v>1</v>
      </c>
      <c r="B15" s="4344" t="s">
        <v>2165</v>
      </c>
      <c r="C15" s="4247"/>
      <c r="D15" s="4250"/>
      <c r="E15" s="4234"/>
      <c r="F15" s="4234"/>
    </row>
    <row r="16" spans="1:6" ht="28.5">
      <c r="A16" s="4389">
        <v>1.01</v>
      </c>
      <c r="B16" s="4231" t="s">
        <v>3912</v>
      </c>
      <c r="C16" s="4247">
        <v>12</v>
      </c>
      <c r="D16" s="4250" t="s">
        <v>4031</v>
      </c>
      <c r="E16" s="4364">
        <v>20000</v>
      </c>
      <c r="F16" s="1263">
        <f>IF(C16&gt;0,(ROUND((E16*C16),2))," ")</f>
        <v>240000</v>
      </c>
    </row>
    <row r="17" spans="1:7" ht="14.25">
      <c r="A17" s="4389"/>
      <c r="B17" s="4231"/>
      <c r="C17" s="4247"/>
      <c r="D17" s="4250"/>
      <c r="E17" s="4364"/>
      <c r="F17" s="1263"/>
    </row>
    <row r="18" spans="1:7" ht="15">
      <c r="A18" s="4390">
        <v>2</v>
      </c>
      <c r="B18" s="4207" t="s">
        <v>1250</v>
      </c>
      <c r="C18" s="4247"/>
      <c r="D18" s="4250"/>
      <c r="E18" s="1263"/>
      <c r="F18" s="1263" t="str">
        <f t="shared" ref="F18:F81" si="0">IF(C18&gt;0,(ROUND((E18*C18),2))," ")</f>
        <v xml:space="preserve"> </v>
      </c>
    </row>
    <row r="19" spans="1:7" s="4237" customFormat="1" ht="15">
      <c r="A19" s="4391">
        <v>2.1</v>
      </c>
      <c r="B19" s="4344" t="s">
        <v>3785</v>
      </c>
      <c r="C19" s="1263"/>
      <c r="D19" s="4250"/>
      <c r="E19" s="1263"/>
      <c r="F19" s="1263" t="str">
        <f t="shared" si="0"/>
        <v xml:space="preserve"> </v>
      </c>
      <c r="G19" s="3557"/>
    </row>
    <row r="20" spans="1:7" s="4223" customFormat="1" ht="14.25">
      <c r="A20" s="4389" t="s">
        <v>1182</v>
      </c>
      <c r="B20" s="4345" t="s">
        <v>3872</v>
      </c>
      <c r="C20" s="4247">
        <v>4880.78</v>
      </c>
      <c r="D20" s="4312" t="s">
        <v>3154</v>
      </c>
      <c r="E20" s="4210">
        <v>63.19</v>
      </c>
      <c r="F20" s="4210">
        <f t="shared" si="0"/>
        <v>308416.49</v>
      </c>
      <c r="G20" s="3557"/>
    </row>
    <row r="21" spans="1:7" s="4223" customFormat="1" ht="28.5">
      <c r="A21" s="4392" t="s">
        <v>1183</v>
      </c>
      <c r="B21" s="3563" t="s">
        <v>2967</v>
      </c>
      <c r="C21" s="4247">
        <v>6100.98</v>
      </c>
      <c r="D21" s="4312" t="s">
        <v>2525</v>
      </c>
      <c r="E21" s="4210">
        <v>210</v>
      </c>
      <c r="F21" s="4210">
        <f t="shared" si="0"/>
        <v>1281205.8</v>
      </c>
      <c r="G21" s="3557"/>
    </row>
    <row r="22" spans="1:7" ht="15">
      <c r="A22" s="4389"/>
      <c r="B22" s="4251"/>
      <c r="C22" s="4247"/>
      <c r="D22" s="4250"/>
      <c r="E22" s="1263"/>
      <c r="F22" s="1263" t="str">
        <f t="shared" si="0"/>
        <v xml:space="preserve"> </v>
      </c>
    </row>
    <row r="23" spans="1:7" s="4253" customFormat="1" ht="15">
      <c r="A23" s="4390">
        <v>3</v>
      </c>
      <c r="B23" s="4344" t="s">
        <v>38</v>
      </c>
      <c r="C23" s="4361"/>
      <c r="D23" s="4512"/>
      <c r="E23" s="4365"/>
      <c r="F23" s="1263" t="str">
        <f t="shared" si="0"/>
        <v xml:space="preserve"> </v>
      </c>
      <c r="G23" s="3557"/>
    </row>
    <row r="24" spans="1:7" ht="14.25">
      <c r="A24" s="4393">
        <v>3.1</v>
      </c>
      <c r="B24" s="4249" t="s">
        <v>3572</v>
      </c>
      <c r="C24" s="4247">
        <v>638.83000000000004</v>
      </c>
      <c r="D24" s="4250" t="s">
        <v>3154</v>
      </c>
      <c r="E24" s="4366">
        <v>154.51</v>
      </c>
      <c r="F24" s="1263">
        <f t="shared" si="0"/>
        <v>98705.62</v>
      </c>
    </row>
    <row r="25" spans="1:7" ht="14.25">
      <c r="A25" s="4393">
        <v>3.2</v>
      </c>
      <c r="B25" s="4249" t="s">
        <v>2968</v>
      </c>
      <c r="C25" s="4247">
        <v>70.62</v>
      </c>
      <c r="D25" s="4250" t="s">
        <v>2431</v>
      </c>
      <c r="E25" s="4366">
        <v>108.87</v>
      </c>
      <c r="F25" s="1263">
        <f t="shared" si="0"/>
        <v>7688.4</v>
      </c>
    </row>
    <row r="26" spans="1:7" ht="28.5">
      <c r="A26" s="4393">
        <v>3.3</v>
      </c>
      <c r="B26" s="4231" t="s">
        <v>2342</v>
      </c>
      <c r="C26" s="4247">
        <v>852.32</v>
      </c>
      <c r="D26" s="4250" t="s">
        <v>2525</v>
      </c>
      <c r="E26" s="4364">
        <v>210</v>
      </c>
      <c r="F26" s="1263">
        <f t="shared" si="0"/>
        <v>178987.2</v>
      </c>
    </row>
    <row r="27" spans="1:7" ht="15">
      <c r="A27" s="4394"/>
      <c r="B27" s="3435"/>
      <c r="C27" s="4247"/>
      <c r="D27" s="4250"/>
      <c r="E27" s="1263"/>
      <c r="F27" s="1263" t="str">
        <f t="shared" si="0"/>
        <v xml:space="preserve"> </v>
      </c>
    </row>
    <row r="28" spans="1:7" s="4255" customFormat="1" ht="15">
      <c r="A28" s="4390">
        <v>4</v>
      </c>
      <c r="B28" s="4344" t="s">
        <v>2970</v>
      </c>
      <c r="C28" s="4361"/>
      <c r="D28" s="4512"/>
      <c r="E28" s="4365"/>
      <c r="F28" s="1263" t="str">
        <f t="shared" si="0"/>
        <v xml:space="preserve"> </v>
      </c>
      <c r="G28" s="3557"/>
    </row>
    <row r="29" spans="1:7" s="4255" customFormat="1" ht="15">
      <c r="A29" s="3538">
        <v>4.0999999999999996</v>
      </c>
      <c r="B29" s="4344" t="s">
        <v>3812</v>
      </c>
      <c r="C29" s="4361"/>
      <c r="D29" s="4512"/>
      <c r="E29" s="4365"/>
      <c r="F29" s="1263" t="str">
        <f t="shared" si="0"/>
        <v xml:space="preserve"> </v>
      </c>
      <c r="G29" s="3557"/>
    </row>
    <row r="30" spans="1:7" s="4166" customFormat="1" ht="14.25">
      <c r="A30" s="4389" t="s">
        <v>592</v>
      </c>
      <c r="B30" s="4256" t="s">
        <v>2971</v>
      </c>
      <c r="C30" s="4247">
        <v>0.65</v>
      </c>
      <c r="D30" s="4250" t="s">
        <v>2430</v>
      </c>
      <c r="E30" s="1263">
        <v>9462.32</v>
      </c>
      <c r="F30" s="1263">
        <f t="shared" si="0"/>
        <v>6150.51</v>
      </c>
      <c r="G30" s="3557"/>
    </row>
    <row r="31" spans="1:7" s="4166" customFormat="1" ht="14.25">
      <c r="A31" s="4389" t="s">
        <v>594</v>
      </c>
      <c r="B31" s="4256" t="s">
        <v>2972</v>
      </c>
      <c r="C31" s="4247">
        <v>0.28999999999999998</v>
      </c>
      <c r="D31" s="4250" t="s">
        <v>2430</v>
      </c>
      <c r="E31" s="1263">
        <v>12970.11</v>
      </c>
      <c r="F31" s="1263">
        <f t="shared" si="0"/>
        <v>3761.33</v>
      </c>
      <c r="G31" s="3557"/>
    </row>
    <row r="32" spans="1:7" s="4166" customFormat="1" ht="15">
      <c r="A32" s="4394"/>
      <c r="B32" s="3435"/>
      <c r="C32" s="4247"/>
      <c r="D32" s="4250"/>
      <c r="E32" s="1263"/>
      <c r="F32" s="1263" t="str">
        <f t="shared" si="0"/>
        <v xml:space="preserve"> </v>
      </c>
      <c r="G32" s="3557"/>
    </row>
    <row r="33" spans="1:7" s="4166" customFormat="1" ht="15">
      <c r="A33" s="3538">
        <v>4.2</v>
      </c>
      <c r="B33" s="4344" t="s">
        <v>2973</v>
      </c>
      <c r="C33" s="4247"/>
      <c r="D33" s="4250"/>
      <c r="E33" s="1263"/>
      <c r="F33" s="1263" t="str">
        <f t="shared" si="0"/>
        <v xml:space="preserve"> </v>
      </c>
      <c r="G33" s="3557"/>
    </row>
    <row r="34" spans="1:7" s="4166" customFormat="1" ht="14.25">
      <c r="A34" s="3539" t="s">
        <v>601</v>
      </c>
      <c r="B34" s="3540" t="s">
        <v>2974</v>
      </c>
      <c r="C34" s="4247">
        <v>5.72</v>
      </c>
      <c r="D34" s="4250" t="s">
        <v>2432</v>
      </c>
      <c r="E34" s="1263">
        <v>1721.2</v>
      </c>
      <c r="F34" s="1263">
        <f>IF(C34&gt;0,(ROUND((E34*C34),2))," ")</f>
        <v>9845.26</v>
      </c>
      <c r="G34" s="3557"/>
    </row>
    <row r="35" spans="1:7" s="4166" customFormat="1" ht="15">
      <c r="A35" s="4394"/>
      <c r="B35" s="3435"/>
      <c r="C35" s="4247"/>
      <c r="D35" s="4250"/>
      <c r="E35" s="1263"/>
      <c r="F35" s="1263" t="str">
        <f t="shared" si="0"/>
        <v xml:space="preserve"> </v>
      </c>
      <c r="G35" s="3557"/>
    </row>
    <row r="36" spans="1:7" s="4166" customFormat="1" ht="15">
      <c r="A36" s="3538">
        <v>4.3</v>
      </c>
      <c r="B36" s="4344" t="s">
        <v>3706</v>
      </c>
      <c r="C36" s="4247"/>
      <c r="D36" s="4250"/>
      <c r="E36" s="1263"/>
      <c r="F36" s="1263" t="str">
        <f t="shared" si="0"/>
        <v xml:space="preserve"> </v>
      </c>
      <c r="G36" s="3557"/>
    </row>
    <row r="37" spans="1:7" s="4166" customFormat="1" ht="14.25">
      <c r="A37" s="3539" t="s">
        <v>3786</v>
      </c>
      <c r="B37" s="4256" t="s">
        <v>2435</v>
      </c>
      <c r="C37" s="4247">
        <v>1.2</v>
      </c>
      <c r="D37" s="4250" t="s">
        <v>2432</v>
      </c>
      <c r="E37" s="1263">
        <v>611.6</v>
      </c>
      <c r="F37" s="1263">
        <f t="shared" si="0"/>
        <v>733.92</v>
      </c>
      <c r="G37" s="3557"/>
    </row>
    <row r="38" spans="1:7" s="4166" customFormat="1" ht="14.25">
      <c r="A38" s="3539" t="s">
        <v>3787</v>
      </c>
      <c r="B38" s="4256" t="s">
        <v>2344</v>
      </c>
      <c r="C38" s="4247">
        <v>4.4000000000000004</v>
      </c>
      <c r="D38" s="4250" t="s">
        <v>2432</v>
      </c>
      <c r="E38" s="1263">
        <v>396.6</v>
      </c>
      <c r="F38" s="1263">
        <f t="shared" si="0"/>
        <v>1745.04</v>
      </c>
      <c r="G38" s="3557"/>
    </row>
    <row r="39" spans="1:7" s="4166" customFormat="1" ht="14.25">
      <c r="A39" s="3539" t="s">
        <v>3788</v>
      </c>
      <c r="B39" s="4256" t="s">
        <v>2345</v>
      </c>
      <c r="C39" s="4247">
        <v>5.04</v>
      </c>
      <c r="D39" s="4250" t="s">
        <v>2432</v>
      </c>
      <c r="E39" s="1263">
        <v>382.2</v>
      </c>
      <c r="F39" s="1263">
        <f t="shared" si="0"/>
        <v>1926.29</v>
      </c>
      <c r="G39" s="3557"/>
    </row>
    <row r="40" spans="1:7" s="4166" customFormat="1" ht="14.25">
      <c r="A40" s="3539" t="s">
        <v>3789</v>
      </c>
      <c r="B40" s="4256" t="s">
        <v>1548</v>
      </c>
      <c r="C40" s="4247">
        <v>14</v>
      </c>
      <c r="D40" s="4250" t="s">
        <v>1</v>
      </c>
      <c r="E40" s="1263">
        <v>107.14</v>
      </c>
      <c r="F40" s="1263">
        <f t="shared" si="0"/>
        <v>1499.96</v>
      </c>
      <c r="G40" s="3557"/>
    </row>
    <row r="41" spans="1:7" ht="15">
      <c r="A41" s="4394"/>
      <c r="B41" s="3435"/>
      <c r="C41" s="4247"/>
      <c r="D41" s="4250"/>
      <c r="E41" s="1263"/>
      <c r="F41" s="1263" t="str">
        <f t="shared" si="0"/>
        <v xml:space="preserve"> </v>
      </c>
    </row>
    <row r="42" spans="1:7" s="4255" customFormat="1" ht="15">
      <c r="A42" s="4390">
        <v>5</v>
      </c>
      <c r="B42" s="4344" t="s">
        <v>2975</v>
      </c>
      <c r="C42" s="4361"/>
      <c r="D42" s="4512"/>
      <c r="E42" s="4365"/>
      <c r="F42" s="1263" t="str">
        <f t="shared" si="0"/>
        <v xml:space="preserve"> </v>
      </c>
      <c r="G42" s="3557"/>
    </row>
    <row r="43" spans="1:7" s="4255" customFormat="1" ht="15">
      <c r="A43" s="3538">
        <v>5.0999999999999996</v>
      </c>
      <c r="B43" s="4344" t="s">
        <v>3812</v>
      </c>
      <c r="C43" s="4361"/>
      <c r="D43" s="4512"/>
      <c r="E43" s="4365"/>
      <c r="F43" s="1263" t="str">
        <f t="shared" si="0"/>
        <v xml:space="preserve"> </v>
      </c>
      <c r="G43" s="3557"/>
    </row>
    <row r="44" spans="1:7" s="4166" customFormat="1" ht="14.25">
      <c r="A44" s="4389" t="s">
        <v>608</v>
      </c>
      <c r="B44" s="4256" t="s">
        <v>2971</v>
      </c>
      <c r="C44" s="4247">
        <v>0.67</v>
      </c>
      <c r="D44" s="4250" t="s">
        <v>2430</v>
      </c>
      <c r="E44" s="1263">
        <v>9462.32</v>
      </c>
      <c r="F44" s="1263">
        <f t="shared" si="0"/>
        <v>6339.75</v>
      </c>
      <c r="G44" s="3557"/>
    </row>
    <row r="45" spans="1:7" s="4166" customFormat="1" ht="14.25">
      <c r="A45" s="4389" t="s">
        <v>610</v>
      </c>
      <c r="B45" s="4256" t="s">
        <v>2972</v>
      </c>
      <c r="C45" s="4247">
        <v>0.37</v>
      </c>
      <c r="D45" s="4250" t="s">
        <v>2430</v>
      </c>
      <c r="E45" s="1263">
        <v>12970.11</v>
      </c>
      <c r="F45" s="1263">
        <f t="shared" si="0"/>
        <v>4798.9399999999996</v>
      </c>
      <c r="G45" s="3557"/>
    </row>
    <row r="46" spans="1:7" s="4166" customFormat="1" ht="15">
      <c r="A46" s="4394"/>
      <c r="B46" s="3435"/>
      <c r="C46" s="4247"/>
      <c r="D46" s="4250"/>
      <c r="E46" s="1263"/>
      <c r="F46" s="1263" t="str">
        <f t="shared" si="0"/>
        <v xml:space="preserve"> </v>
      </c>
      <c r="G46" s="3557"/>
    </row>
    <row r="47" spans="1:7" s="4166" customFormat="1" ht="15">
      <c r="A47" s="3538">
        <v>5.2</v>
      </c>
      <c r="B47" s="4344" t="s">
        <v>2973</v>
      </c>
      <c r="C47" s="4247"/>
      <c r="D47" s="4250"/>
      <c r="E47" s="1263"/>
      <c r="F47" s="1263" t="str">
        <f t="shared" si="0"/>
        <v xml:space="preserve"> </v>
      </c>
      <c r="G47" s="3557"/>
    </row>
    <row r="48" spans="1:7" s="4166" customFormat="1" ht="14.25">
      <c r="A48" s="3539" t="s">
        <v>614</v>
      </c>
      <c r="B48" s="4256" t="s">
        <v>2974</v>
      </c>
      <c r="C48" s="4247">
        <v>4.8</v>
      </c>
      <c r="D48" s="4250" t="s">
        <v>2432</v>
      </c>
      <c r="E48" s="1263">
        <v>1721.2</v>
      </c>
      <c r="F48" s="1263">
        <f>IF(C48&gt;0,(ROUND((E48*C48),2))," ")</f>
        <v>8261.76</v>
      </c>
      <c r="G48" s="3557"/>
    </row>
    <row r="49" spans="1:7" s="4166" customFormat="1" ht="15">
      <c r="A49" s="4394"/>
      <c r="B49" s="3435"/>
      <c r="C49" s="4247"/>
      <c r="D49" s="4250"/>
      <c r="E49" s="1263"/>
      <c r="F49" s="1263" t="str">
        <f t="shared" si="0"/>
        <v xml:space="preserve"> </v>
      </c>
      <c r="G49" s="3557"/>
    </row>
    <row r="50" spans="1:7" s="4166" customFormat="1" ht="15">
      <c r="A50" s="3538">
        <v>5.3</v>
      </c>
      <c r="B50" s="4344" t="s">
        <v>3706</v>
      </c>
      <c r="C50" s="4247"/>
      <c r="D50" s="4250"/>
      <c r="E50" s="1263"/>
      <c r="F50" s="1263" t="str">
        <f t="shared" si="0"/>
        <v xml:space="preserve"> </v>
      </c>
      <c r="G50" s="3557"/>
    </row>
    <row r="51" spans="1:7" s="4166" customFormat="1" ht="14.25">
      <c r="A51" s="3539" t="s">
        <v>3790</v>
      </c>
      <c r="B51" s="4256" t="s">
        <v>2435</v>
      </c>
      <c r="C51" s="4247">
        <v>1.6</v>
      </c>
      <c r="D51" s="4250" t="s">
        <v>2432</v>
      </c>
      <c r="E51" s="1263">
        <v>611.6</v>
      </c>
      <c r="F51" s="1263">
        <f t="shared" si="0"/>
        <v>978.56</v>
      </c>
      <c r="G51" s="3557"/>
    </row>
    <row r="52" spans="1:7" s="4166" customFormat="1" ht="14.25">
      <c r="A52" s="3539" t="s">
        <v>3791</v>
      </c>
      <c r="B52" s="4256" t="s">
        <v>2344</v>
      </c>
      <c r="C52" s="4247">
        <v>5.2</v>
      </c>
      <c r="D52" s="4250" t="s">
        <v>2432</v>
      </c>
      <c r="E52" s="1263">
        <v>396.6</v>
      </c>
      <c r="F52" s="1263">
        <f t="shared" si="0"/>
        <v>2062.3200000000002</v>
      </c>
      <c r="G52" s="3557"/>
    </row>
    <row r="53" spans="1:7" s="4166" customFormat="1" ht="14.25">
      <c r="A53" s="3539" t="s">
        <v>3792</v>
      </c>
      <c r="B53" s="4256" t="s">
        <v>2345</v>
      </c>
      <c r="C53" s="4247">
        <v>6.4</v>
      </c>
      <c r="D53" s="4250" t="s">
        <v>2432</v>
      </c>
      <c r="E53" s="1263">
        <v>382.2</v>
      </c>
      <c r="F53" s="1263">
        <f t="shared" si="0"/>
        <v>2446.08</v>
      </c>
      <c r="G53" s="3557"/>
    </row>
    <row r="54" spans="1:7" s="4166" customFormat="1" ht="14.25">
      <c r="A54" s="3539" t="s">
        <v>3793</v>
      </c>
      <c r="B54" s="4256" t="s">
        <v>1548</v>
      </c>
      <c r="C54" s="4247">
        <v>15.6</v>
      </c>
      <c r="D54" s="4250" t="s">
        <v>1</v>
      </c>
      <c r="E54" s="1263">
        <v>107.14</v>
      </c>
      <c r="F54" s="1263">
        <f t="shared" si="0"/>
        <v>1671.38</v>
      </c>
      <c r="G54" s="3557"/>
    </row>
    <row r="55" spans="1:7" ht="15">
      <c r="A55" s="4468"/>
      <c r="B55" s="4469"/>
      <c r="C55" s="4452"/>
      <c r="D55" s="4466"/>
      <c r="E55" s="4454"/>
      <c r="F55" s="4454" t="str">
        <f t="shared" si="0"/>
        <v xml:space="preserve"> </v>
      </c>
    </row>
    <row r="56" spans="1:7" ht="15">
      <c r="A56" s="3538">
        <v>6</v>
      </c>
      <c r="B56" s="4344" t="s">
        <v>3813</v>
      </c>
      <c r="C56" s="1263"/>
      <c r="D56" s="4250"/>
      <c r="E56" s="1263"/>
      <c r="F56" s="1263" t="str">
        <f t="shared" si="0"/>
        <v xml:space="preserve"> </v>
      </c>
    </row>
    <row r="57" spans="1:7" ht="14.25">
      <c r="A57" s="4393">
        <v>6.1</v>
      </c>
      <c r="B57" s="4231" t="s">
        <v>3474</v>
      </c>
      <c r="C57" s="4247">
        <v>0.33</v>
      </c>
      <c r="D57" s="4250" t="s">
        <v>2430</v>
      </c>
      <c r="E57" s="1263">
        <v>16224.18</v>
      </c>
      <c r="F57" s="1263">
        <f t="shared" si="0"/>
        <v>5353.98</v>
      </c>
    </row>
    <row r="58" spans="1:7" ht="14.25">
      <c r="A58" s="4393">
        <v>6.2</v>
      </c>
      <c r="B58" s="4231" t="s">
        <v>3794</v>
      </c>
      <c r="C58" s="4247">
        <v>2.93</v>
      </c>
      <c r="D58" s="4250" t="s">
        <v>2430</v>
      </c>
      <c r="E58" s="1263">
        <v>20814.150000000001</v>
      </c>
      <c r="F58" s="1263">
        <f t="shared" si="0"/>
        <v>60985.46</v>
      </c>
    </row>
    <row r="59" spans="1:7" ht="14.25">
      <c r="A59" s="4393">
        <v>6.3</v>
      </c>
      <c r="B59" s="4231" t="s">
        <v>3795</v>
      </c>
      <c r="C59" s="4247">
        <v>3.69</v>
      </c>
      <c r="D59" s="4250" t="s">
        <v>2430</v>
      </c>
      <c r="E59" s="1263">
        <v>15490.69</v>
      </c>
      <c r="F59" s="1263">
        <f t="shared" si="0"/>
        <v>57160.65</v>
      </c>
    </row>
    <row r="60" spans="1:7" ht="14.25">
      <c r="A60" s="4393">
        <v>6.4</v>
      </c>
      <c r="B60" s="4231" t="s">
        <v>2339</v>
      </c>
      <c r="C60" s="4247">
        <v>226.2</v>
      </c>
      <c r="D60" s="4250" t="s">
        <v>2430</v>
      </c>
      <c r="E60" s="1263">
        <v>20247.240000000002</v>
      </c>
      <c r="F60" s="1263">
        <f t="shared" si="0"/>
        <v>4579925.6900000004</v>
      </c>
    </row>
    <row r="61" spans="1:7" ht="14.25">
      <c r="A61" s="4393">
        <v>6.5</v>
      </c>
      <c r="B61" s="4231" t="s">
        <v>3796</v>
      </c>
      <c r="C61" s="4247">
        <v>1.79</v>
      </c>
      <c r="D61" s="4250" t="s">
        <v>2430</v>
      </c>
      <c r="E61" s="1263">
        <v>14254.28</v>
      </c>
      <c r="F61" s="1263">
        <f t="shared" si="0"/>
        <v>25515.16</v>
      </c>
    </row>
    <row r="62" spans="1:7" ht="14.25">
      <c r="A62" s="4393">
        <v>6.6</v>
      </c>
      <c r="B62" s="4231" t="s">
        <v>2340</v>
      </c>
      <c r="C62" s="4247">
        <v>15.46</v>
      </c>
      <c r="D62" s="4250" t="s">
        <v>2430</v>
      </c>
      <c r="E62" s="1263">
        <v>22090.83</v>
      </c>
      <c r="F62" s="1263">
        <f t="shared" si="0"/>
        <v>341524.23</v>
      </c>
    </row>
    <row r="63" spans="1:7" ht="14.25">
      <c r="A63" s="4393">
        <v>6.7</v>
      </c>
      <c r="B63" s="4231" t="s">
        <v>3797</v>
      </c>
      <c r="C63" s="4247">
        <v>4.9000000000000004</v>
      </c>
      <c r="D63" s="4250" t="s">
        <v>2430</v>
      </c>
      <c r="E63" s="1263">
        <v>19101.88</v>
      </c>
      <c r="F63" s="1263">
        <f t="shared" si="0"/>
        <v>93599.21</v>
      </c>
    </row>
    <row r="64" spans="1:7" ht="14.25">
      <c r="A64" s="4393">
        <v>6.8</v>
      </c>
      <c r="B64" s="4231" t="s">
        <v>3798</v>
      </c>
      <c r="C64" s="4247">
        <v>7.32</v>
      </c>
      <c r="D64" s="4250" t="s">
        <v>2430</v>
      </c>
      <c r="E64" s="1263">
        <v>22618.15</v>
      </c>
      <c r="F64" s="1263">
        <f t="shared" si="0"/>
        <v>165564.85999999999</v>
      </c>
    </row>
    <row r="65" spans="1:6" ht="14.25">
      <c r="A65" s="4393">
        <v>6.9</v>
      </c>
      <c r="B65" s="4231" t="s">
        <v>3799</v>
      </c>
      <c r="C65" s="4247">
        <v>7.4</v>
      </c>
      <c r="D65" s="4250" t="s">
        <v>2430</v>
      </c>
      <c r="E65" s="1263">
        <v>27663.24</v>
      </c>
      <c r="F65" s="1263">
        <f t="shared" si="0"/>
        <v>204707.98</v>
      </c>
    </row>
    <row r="66" spans="1:6" ht="14.25">
      <c r="A66" s="4389">
        <v>6.1</v>
      </c>
      <c r="B66" s="4231" t="s">
        <v>3800</v>
      </c>
      <c r="C66" s="4247">
        <v>2.93</v>
      </c>
      <c r="D66" s="4250" t="s">
        <v>2430</v>
      </c>
      <c r="E66" s="1263">
        <v>21150.49</v>
      </c>
      <c r="F66" s="1263">
        <f t="shared" si="0"/>
        <v>61970.94</v>
      </c>
    </row>
    <row r="67" spans="1:6" ht="14.25">
      <c r="A67" s="4389">
        <v>6.11</v>
      </c>
      <c r="B67" s="4231" t="s">
        <v>2341</v>
      </c>
      <c r="C67" s="4247">
        <v>10.78</v>
      </c>
      <c r="D67" s="4250" t="s">
        <v>2430</v>
      </c>
      <c r="E67" s="1263">
        <v>18582.080000000002</v>
      </c>
      <c r="F67" s="1263">
        <f t="shared" si="0"/>
        <v>200314.82</v>
      </c>
    </row>
    <row r="68" spans="1:6" ht="14.25">
      <c r="A68" s="4389">
        <v>6.12</v>
      </c>
      <c r="B68" s="4231" t="s">
        <v>3475</v>
      </c>
      <c r="C68" s="4247">
        <v>2.92</v>
      </c>
      <c r="D68" s="4250" t="s">
        <v>2430</v>
      </c>
      <c r="E68" s="1263">
        <v>25264.25</v>
      </c>
      <c r="F68" s="1263">
        <f t="shared" si="0"/>
        <v>73771.61</v>
      </c>
    </row>
    <row r="69" spans="1:6" ht="14.25">
      <c r="A69" s="4389">
        <v>6.13</v>
      </c>
      <c r="B69" s="4231" t="s">
        <v>3801</v>
      </c>
      <c r="C69" s="4247">
        <v>0.04</v>
      </c>
      <c r="D69" s="4250" t="s">
        <v>2430</v>
      </c>
      <c r="E69" s="1263">
        <v>23582.560000000001</v>
      </c>
      <c r="F69" s="1263">
        <f t="shared" si="0"/>
        <v>943.3</v>
      </c>
    </row>
    <row r="70" spans="1:6" ht="14.25">
      <c r="A70" s="4389">
        <v>6.14</v>
      </c>
      <c r="B70" s="4231" t="s">
        <v>3802</v>
      </c>
      <c r="C70" s="4247">
        <v>87.63</v>
      </c>
      <c r="D70" s="4250" t="s">
        <v>2430</v>
      </c>
      <c r="E70" s="1263">
        <v>12887.84</v>
      </c>
      <c r="F70" s="1263">
        <f t="shared" si="0"/>
        <v>1129361.42</v>
      </c>
    </row>
    <row r="71" spans="1:6" ht="14.25">
      <c r="A71" s="4389">
        <v>6.15</v>
      </c>
      <c r="B71" s="4231" t="s">
        <v>3803</v>
      </c>
      <c r="C71" s="4247">
        <v>5.59</v>
      </c>
      <c r="D71" s="4250" t="s">
        <v>2430</v>
      </c>
      <c r="E71" s="1263">
        <v>20103.849999999999</v>
      </c>
      <c r="F71" s="1263">
        <f t="shared" si="0"/>
        <v>112380.52</v>
      </c>
    </row>
    <row r="72" spans="1:6" ht="14.25">
      <c r="A72" s="4389">
        <v>6.16</v>
      </c>
      <c r="B72" s="4231" t="s">
        <v>3804</v>
      </c>
      <c r="C72" s="4247">
        <v>1.1299999999999999</v>
      </c>
      <c r="D72" s="4250" t="s">
        <v>2430</v>
      </c>
      <c r="E72" s="1263">
        <v>12734.96</v>
      </c>
      <c r="F72" s="1263">
        <f t="shared" si="0"/>
        <v>14390.5</v>
      </c>
    </row>
    <row r="73" spans="1:6" ht="14.25">
      <c r="A73" s="4389">
        <v>6.17</v>
      </c>
      <c r="B73" s="4231" t="s">
        <v>3805</v>
      </c>
      <c r="C73" s="4247">
        <v>0.86</v>
      </c>
      <c r="D73" s="4250" t="s">
        <v>2430</v>
      </c>
      <c r="E73" s="1263">
        <v>12245.74</v>
      </c>
      <c r="F73" s="1263">
        <f t="shared" si="0"/>
        <v>10531.34</v>
      </c>
    </row>
    <row r="74" spans="1:6" ht="14.25">
      <c r="A74" s="4389">
        <v>6.18</v>
      </c>
      <c r="B74" s="4231" t="s">
        <v>3806</v>
      </c>
      <c r="C74" s="4247">
        <v>6.6</v>
      </c>
      <c r="D74" s="4250" t="s">
        <v>2430</v>
      </c>
      <c r="E74" s="1263">
        <v>13438.22</v>
      </c>
      <c r="F74" s="1263">
        <f t="shared" si="0"/>
        <v>88692.25</v>
      </c>
    </row>
    <row r="75" spans="1:6" ht="14.25">
      <c r="A75" s="4389">
        <v>6.19</v>
      </c>
      <c r="B75" s="4231" t="s">
        <v>3807</v>
      </c>
      <c r="C75" s="4247">
        <v>0.75</v>
      </c>
      <c r="D75" s="4250" t="s">
        <v>2430</v>
      </c>
      <c r="E75" s="1263">
        <v>13896.86</v>
      </c>
      <c r="F75" s="1263">
        <f t="shared" si="0"/>
        <v>10422.65</v>
      </c>
    </row>
    <row r="76" spans="1:6" ht="14.25">
      <c r="A76" s="4389">
        <v>6.2</v>
      </c>
      <c r="B76" s="4231" t="s">
        <v>3808</v>
      </c>
      <c r="C76" s="4247">
        <v>0.54</v>
      </c>
      <c r="D76" s="4250" t="s">
        <v>2430</v>
      </c>
      <c r="E76" s="1263">
        <v>11707.73</v>
      </c>
      <c r="F76" s="1263">
        <f t="shared" si="0"/>
        <v>6322.17</v>
      </c>
    </row>
    <row r="77" spans="1:6" ht="14.25">
      <c r="A77" s="4389">
        <v>6.21</v>
      </c>
      <c r="B77" s="4231" t="s">
        <v>3809</v>
      </c>
      <c r="C77" s="4247">
        <v>0.66</v>
      </c>
      <c r="D77" s="4250" t="s">
        <v>2430</v>
      </c>
      <c r="E77" s="1263">
        <v>13236.54</v>
      </c>
      <c r="F77" s="1263">
        <f t="shared" si="0"/>
        <v>8736.1200000000008</v>
      </c>
    </row>
    <row r="78" spans="1:6" ht="14.25">
      <c r="A78" s="4389">
        <v>6.22</v>
      </c>
      <c r="B78" s="4231" t="s">
        <v>3810</v>
      </c>
      <c r="C78" s="4247">
        <v>7.16</v>
      </c>
      <c r="D78" s="4250" t="s">
        <v>2430</v>
      </c>
      <c r="E78" s="1263">
        <v>14916.58</v>
      </c>
      <c r="F78" s="1263">
        <f t="shared" si="0"/>
        <v>106802.71</v>
      </c>
    </row>
    <row r="79" spans="1:6" ht="14.25">
      <c r="A79" s="4389">
        <v>6.23</v>
      </c>
      <c r="B79" s="4231" t="s">
        <v>3811</v>
      </c>
      <c r="C79" s="1263">
        <v>0.56999999999999995</v>
      </c>
      <c r="D79" s="4250" t="s">
        <v>2430</v>
      </c>
      <c r="E79" s="1263">
        <v>16812.310000000001</v>
      </c>
      <c r="F79" s="1263">
        <f t="shared" si="0"/>
        <v>9583.02</v>
      </c>
    </row>
    <row r="80" spans="1:6" ht="14.25">
      <c r="A80" s="4389"/>
      <c r="B80" s="4231"/>
      <c r="C80" s="4247"/>
      <c r="D80" s="4250"/>
      <c r="E80" s="1263"/>
      <c r="F80" s="1263" t="str">
        <f t="shared" si="0"/>
        <v xml:space="preserve"> </v>
      </c>
    </row>
    <row r="81" spans="1:7" ht="15">
      <c r="A81" s="4390">
        <v>7</v>
      </c>
      <c r="B81" s="4344" t="s">
        <v>3538</v>
      </c>
      <c r="C81" s="4247"/>
      <c r="D81" s="4250"/>
      <c r="E81" s="1263"/>
      <c r="F81" s="1263" t="str">
        <f t="shared" si="0"/>
        <v xml:space="preserve"> </v>
      </c>
    </row>
    <row r="82" spans="1:7" ht="14.25">
      <c r="A82" s="4393">
        <v>7.1</v>
      </c>
      <c r="B82" s="4231" t="s">
        <v>2567</v>
      </c>
      <c r="C82" s="4247">
        <v>1098.31</v>
      </c>
      <c r="D82" s="4250" t="s">
        <v>2432</v>
      </c>
      <c r="E82" s="1263">
        <v>56.57</v>
      </c>
      <c r="F82" s="1263">
        <f t="shared" ref="F82:F145" si="1">IF(C82&gt;0,(ROUND((E82*C82),2))," ")</f>
        <v>62131.4</v>
      </c>
    </row>
    <row r="83" spans="1:7" ht="14.25">
      <c r="A83" s="4393">
        <v>7.2</v>
      </c>
      <c r="B83" s="4231" t="s">
        <v>2557</v>
      </c>
      <c r="C83" s="4247">
        <v>340.74</v>
      </c>
      <c r="D83" s="4250" t="s">
        <v>2432</v>
      </c>
      <c r="E83" s="1263">
        <v>611.6</v>
      </c>
      <c r="F83" s="1263">
        <f t="shared" si="1"/>
        <v>208396.58</v>
      </c>
    </row>
    <row r="84" spans="1:7" ht="14.25">
      <c r="A84" s="4393">
        <v>7.3</v>
      </c>
      <c r="B84" s="4231" t="s">
        <v>2343</v>
      </c>
      <c r="C84" s="4247">
        <v>51.58</v>
      </c>
      <c r="D84" s="4250" t="s">
        <v>2432</v>
      </c>
      <c r="E84" s="1263">
        <v>565.92999999999995</v>
      </c>
      <c r="F84" s="1263">
        <f t="shared" si="1"/>
        <v>29190.67</v>
      </c>
    </row>
    <row r="85" spans="1:7" ht="14.25">
      <c r="A85" s="4393">
        <v>7.4</v>
      </c>
      <c r="B85" s="4231" t="s">
        <v>2344</v>
      </c>
      <c r="C85" s="4247">
        <v>609</v>
      </c>
      <c r="D85" s="4250" t="s">
        <v>2432</v>
      </c>
      <c r="E85" s="1263">
        <v>396.6</v>
      </c>
      <c r="F85" s="1263">
        <f t="shared" si="1"/>
        <v>241529.4</v>
      </c>
    </row>
    <row r="86" spans="1:7" ht="14.25">
      <c r="A86" s="4393">
        <v>7.5</v>
      </c>
      <c r="B86" s="4231" t="s">
        <v>2345</v>
      </c>
      <c r="C86" s="4247">
        <v>489.31</v>
      </c>
      <c r="D86" s="4250" t="s">
        <v>2432</v>
      </c>
      <c r="E86" s="1263">
        <v>382.2</v>
      </c>
      <c r="F86" s="1263">
        <f t="shared" si="1"/>
        <v>187014.28</v>
      </c>
    </row>
    <row r="87" spans="1:7" ht="14.25">
      <c r="A87" s="4393">
        <v>7.6</v>
      </c>
      <c r="B87" s="4231" t="s">
        <v>1548</v>
      </c>
      <c r="C87" s="4247">
        <v>344.67</v>
      </c>
      <c r="D87" s="4250" t="s">
        <v>1</v>
      </c>
      <c r="E87" s="1263">
        <v>107.14</v>
      </c>
      <c r="F87" s="1263">
        <f t="shared" si="1"/>
        <v>36927.94</v>
      </c>
    </row>
    <row r="88" spans="1:7" s="4267" customFormat="1" ht="28.5">
      <c r="A88" s="4393">
        <v>7.7</v>
      </c>
      <c r="B88" s="4104" t="s">
        <v>3163</v>
      </c>
      <c r="C88" s="4247">
        <v>163.38</v>
      </c>
      <c r="D88" s="4312" t="s">
        <v>1</v>
      </c>
      <c r="E88" s="4210">
        <v>687</v>
      </c>
      <c r="F88" s="4210">
        <f>IF(C88&gt;0,(ROUND((E88*C88),2))," ")</f>
        <v>112242.06</v>
      </c>
      <c r="G88" s="3557"/>
    </row>
    <row r="89" spans="1:7" ht="14.25">
      <c r="A89" s="4389"/>
      <c r="B89" s="4231"/>
      <c r="C89" s="4247"/>
      <c r="D89" s="4250"/>
      <c r="E89" s="1263"/>
      <c r="F89" s="1263" t="str">
        <f t="shared" si="1"/>
        <v xml:space="preserve"> </v>
      </c>
    </row>
    <row r="90" spans="1:7" ht="15">
      <c r="A90" s="4390">
        <v>8</v>
      </c>
      <c r="B90" s="4344" t="s">
        <v>3814</v>
      </c>
      <c r="C90" s="4247"/>
      <c r="D90" s="4250"/>
      <c r="E90" s="1263"/>
      <c r="F90" s="1263" t="str">
        <f t="shared" si="1"/>
        <v xml:space="preserve"> </v>
      </c>
    </row>
    <row r="91" spans="1:7" ht="15">
      <c r="A91" s="4391">
        <v>8.1</v>
      </c>
      <c r="B91" s="4344" t="s">
        <v>3815</v>
      </c>
      <c r="C91" s="4247"/>
      <c r="D91" s="4250"/>
      <c r="E91" s="1263"/>
      <c r="F91" s="1263" t="str">
        <f t="shared" si="1"/>
        <v xml:space="preserve"> </v>
      </c>
    </row>
    <row r="92" spans="1:7" ht="14.25">
      <c r="A92" s="4389" t="s">
        <v>493</v>
      </c>
      <c r="B92" s="4231" t="s">
        <v>2353</v>
      </c>
      <c r="C92" s="4247">
        <v>35.39</v>
      </c>
      <c r="D92" s="4250" t="s">
        <v>1</v>
      </c>
      <c r="E92" s="1263">
        <v>16.11</v>
      </c>
      <c r="F92" s="1263">
        <f t="shared" si="1"/>
        <v>570.13</v>
      </c>
    </row>
    <row r="93" spans="1:7" ht="14.25">
      <c r="A93" s="4389" t="s">
        <v>494</v>
      </c>
      <c r="B93" s="4231" t="s">
        <v>2979</v>
      </c>
      <c r="C93" s="4247">
        <v>39.28</v>
      </c>
      <c r="D93" s="4250" t="s">
        <v>1</v>
      </c>
      <c r="E93" s="1263">
        <v>154.51</v>
      </c>
      <c r="F93" s="1263">
        <f t="shared" si="1"/>
        <v>6069.15</v>
      </c>
    </row>
    <row r="94" spans="1:7" ht="14.25">
      <c r="A94" s="4389" t="s">
        <v>495</v>
      </c>
      <c r="B94" s="4231" t="s">
        <v>2980</v>
      </c>
      <c r="C94" s="4247">
        <v>33.39</v>
      </c>
      <c r="D94" s="4250" t="s">
        <v>2432</v>
      </c>
      <c r="E94" s="1263">
        <v>22.63</v>
      </c>
      <c r="F94" s="1263">
        <f t="shared" si="1"/>
        <v>755.62</v>
      </c>
    </row>
    <row r="95" spans="1:7" ht="13.5" customHeight="1">
      <c r="A95" s="4389" t="s">
        <v>496</v>
      </c>
      <c r="B95" s="4231" t="s">
        <v>2981</v>
      </c>
      <c r="C95" s="4247">
        <v>32.01</v>
      </c>
      <c r="D95" s="4250" t="s">
        <v>2431</v>
      </c>
      <c r="E95" s="1263">
        <v>121.12</v>
      </c>
      <c r="F95" s="1263">
        <f t="shared" si="1"/>
        <v>3877.05</v>
      </c>
    </row>
    <row r="96" spans="1:7" ht="28.5">
      <c r="A96" s="4389" t="s">
        <v>497</v>
      </c>
      <c r="B96" s="4231" t="s">
        <v>2982</v>
      </c>
      <c r="C96" s="4247">
        <v>9.09</v>
      </c>
      <c r="D96" s="4250" t="s">
        <v>2525</v>
      </c>
      <c r="E96" s="1263">
        <v>210</v>
      </c>
      <c r="F96" s="1263">
        <f t="shared" si="1"/>
        <v>1908.9</v>
      </c>
    </row>
    <row r="97" spans="1:7" ht="15">
      <c r="A97" s="4394"/>
      <c r="B97" s="4251"/>
      <c r="C97" s="4247"/>
      <c r="D97" s="4250"/>
      <c r="E97" s="1263"/>
      <c r="F97" s="1263" t="str">
        <f t="shared" si="1"/>
        <v xml:space="preserve"> </v>
      </c>
    </row>
    <row r="98" spans="1:7" ht="15">
      <c r="A98" s="4391">
        <v>8.1999999999999993</v>
      </c>
      <c r="B98" s="4344" t="s">
        <v>639</v>
      </c>
      <c r="C98" s="4247"/>
      <c r="D98" s="4250"/>
      <c r="E98" s="1263"/>
      <c r="F98" s="1263" t="str">
        <f t="shared" si="1"/>
        <v xml:space="preserve"> </v>
      </c>
    </row>
    <row r="99" spans="1:7" ht="28.5">
      <c r="A99" s="4389" t="s">
        <v>506</v>
      </c>
      <c r="B99" s="4262" t="s">
        <v>2440</v>
      </c>
      <c r="C99" s="4247">
        <v>39.26</v>
      </c>
      <c r="D99" s="4250" t="s">
        <v>1</v>
      </c>
      <c r="E99" s="1263">
        <v>7489.02</v>
      </c>
      <c r="F99" s="1263">
        <f t="shared" si="1"/>
        <v>294018.93</v>
      </c>
    </row>
    <row r="100" spans="1:7" s="4226" customFormat="1" ht="28.5">
      <c r="A100" s="4389" t="s">
        <v>507</v>
      </c>
      <c r="B100" s="4262" t="s">
        <v>3495</v>
      </c>
      <c r="C100" s="4247">
        <v>2</v>
      </c>
      <c r="D100" s="4250" t="s">
        <v>2433</v>
      </c>
      <c r="E100" s="1263">
        <v>167843.20000000001</v>
      </c>
      <c r="F100" s="1263">
        <f t="shared" si="1"/>
        <v>335686.40000000002</v>
      </c>
      <c r="G100" s="3557"/>
    </row>
    <row r="101" spans="1:7" ht="28.5">
      <c r="A101" s="4455" t="s">
        <v>508</v>
      </c>
      <c r="B101" s="4456" t="s">
        <v>2439</v>
      </c>
      <c r="C101" s="4452">
        <v>4</v>
      </c>
      <c r="D101" s="4466" t="s">
        <v>2433</v>
      </c>
      <c r="E101" s="4454">
        <v>13659.17</v>
      </c>
      <c r="F101" s="4454">
        <f t="shared" si="1"/>
        <v>54636.68</v>
      </c>
    </row>
    <row r="102" spans="1:7" ht="28.5">
      <c r="A102" s="4389" t="s">
        <v>509</v>
      </c>
      <c r="B102" s="4262" t="s">
        <v>2441</v>
      </c>
      <c r="C102" s="4247">
        <v>1</v>
      </c>
      <c r="D102" s="4250" t="s">
        <v>2433</v>
      </c>
      <c r="E102" s="1263">
        <v>14219.67</v>
      </c>
      <c r="F102" s="1263">
        <f t="shared" si="1"/>
        <v>14219.67</v>
      </c>
    </row>
    <row r="103" spans="1:7" ht="28.5">
      <c r="A103" s="4389" t="s">
        <v>510</v>
      </c>
      <c r="B103" s="4262" t="s">
        <v>3584</v>
      </c>
      <c r="C103" s="4247">
        <v>2</v>
      </c>
      <c r="D103" s="4250" t="s">
        <v>2433</v>
      </c>
      <c r="E103" s="1263">
        <v>13807.37</v>
      </c>
      <c r="F103" s="1263">
        <f t="shared" si="1"/>
        <v>27614.74</v>
      </c>
    </row>
    <row r="104" spans="1:7" ht="14.25">
      <c r="A104" s="4389" t="s">
        <v>511</v>
      </c>
      <c r="B104" s="4231" t="s">
        <v>2737</v>
      </c>
      <c r="C104" s="4247">
        <v>2</v>
      </c>
      <c r="D104" s="4250" t="s">
        <v>2433</v>
      </c>
      <c r="E104" s="1263">
        <v>19589.39</v>
      </c>
      <c r="F104" s="1263">
        <f t="shared" si="1"/>
        <v>39178.78</v>
      </c>
    </row>
    <row r="105" spans="1:7" s="4237" customFormat="1" ht="14.25">
      <c r="A105" s="4389" t="s">
        <v>512</v>
      </c>
      <c r="B105" s="4231" t="s">
        <v>3573</v>
      </c>
      <c r="C105" s="4247">
        <v>2</v>
      </c>
      <c r="D105" s="4250" t="s">
        <v>2433</v>
      </c>
      <c r="E105" s="1263">
        <v>10000</v>
      </c>
      <c r="F105" s="1263">
        <f t="shared" si="1"/>
        <v>20000</v>
      </c>
      <c r="G105" s="3557"/>
    </row>
    <row r="106" spans="1:7" ht="14.25">
      <c r="A106" s="4389"/>
      <c r="B106" s="4231"/>
      <c r="C106" s="4247"/>
      <c r="D106" s="4250"/>
      <c r="E106" s="1263"/>
      <c r="F106" s="1263"/>
    </row>
    <row r="107" spans="1:7" ht="15">
      <c r="A107" s="4390">
        <v>9</v>
      </c>
      <c r="B107" s="4344" t="s">
        <v>607</v>
      </c>
      <c r="C107" s="4247"/>
      <c r="D107" s="4250"/>
      <c r="E107" s="1263"/>
      <c r="F107" s="1263" t="str">
        <f t="shared" si="1"/>
        <v xml:space="preserve"> </v>
      </c>
    </row>
    <row r="108" spans="1:7" ht="15">
      <c r="A108" s="4391">
        <v>9.1</v>
      </c>
      <c r="B108" s="4344" t="s">
        <v>3585</v>
      </c>
      <c r="C108" s="4247"/>
      <c r="D108" s="4250"/>
      <c r="E108" s="1263"/>
      <c r="F108" s="1263"/>
    </row>
    <row r="109" spans="1:7" s="4226" customFormat="1" ht="57">
      <c r="A109" s="4389" t="s">
        <v>541</v>
      </c>
      <c r="B109" s="3432" t="s">
        <v>3738</v>
      </c>
      <c r="C109" s="4247">
        <v>1</v>
      </c>
      <c r="D109" s="4250" t="s">
        <v>2433</v>
      </c>
      <c r="E109" s="1263">
        <v>529169.81999999995</v>
      </c>
      <c r="F109" s="1263">
        <f t="shared" si="1"/>
        <v>529169.81999999995</v>
      </c>
      <c r="G109" s="3557"/>
    </row>
    <row r="110" spans="1:7" ht="57">
      <c r="A110" s="4389" t="s">
        <v>542</v>
      </c>
      <c r="B110" s="3432" t="s">
        <v>3737</v>
      </c>
      <c r="C110" s="4247">
        <v>1</v>
      </c>
      <c r="D110" s="4250" t="s">
        <v>2433</v>
      </c>
      <c r="E110" s="1263">
        <v>436477.28</v>
      </c>
      <c r="F110" s="1263">
        <f t="shared" si="1"/>
        <v>436477.28</v>
      </c>
    </row>
    <row r="111" spans="1:7" ht="45.75" customHeight="1">
      <c r="A111" s="4389" t="s">
        <v>3169</v>
      </c>
      <c r="B111" s="4231" t="s">
        <v>2556</v>
      </c>
      <c r="C111" s="4247">
        <v>3295.28</v>
      </c>
      <c r="D111" s="4250" t="s">
        <v>2601</v>
      </c>
      <c r="E111" s="1263">
        <v>3745.86</v>
      </c>
      <c r="F111" s="1263">
        <f t="shared" si="1"/>
        <v>12343657.539999999</v>
      </c>
    </row>
    <row r="112" spans="1:7" ht="14.25">
      <c r="A112" s="4389"/>
      <c r="B112" s="4231"/>
      <c r="C112" s="4247"/>
      <c r="D112" s="4250"/>
      <c r="E112" s="1263"/>
      <c r="F112" s="1263" t="str">
        <f t="shared" si="1"/>
        <v xml:space="preserve"> </v>
      </c>
    </row>
    <row r="113" spans="1:7" ht="25.5">
      <c r="A113" s="4391">
        <v>9.1999999999999993</v>
      </c>
      <c r="B113" s="4344" t="s">
        <v>3574</v>
      </c>
      <c r="C113" s="4247"/>
      <c r="D113" s="4250"/>
      <c r="E113" s="1263"/>
      <c r="F113" s="1263" t="str">
        <f t="shared" si="1"/>
        <v xml:space="preserve"> </v>
      </c>
    </row>
    <row r="114" spans="1:7" ht="75.75" customHeight="1">
      <c r="A114" s="4389" t="s">
        <v>543</v>
      </c>
      <c r="B114" s="4206" t="s">
        <v>4016</v>
      </c>
      <c r="C114" s="4247">
        <v>1</v>
      </c>
      <c r="D114" s="4250" t="s">
        <v>2433</v>
      </c>
      <c r="E114" s="1263">
        <v>66610.12</v>
      </c>
      <c r="F114" s="1263">
        <f t="shared" si="1"/>
        <v>66610.12</v>
      </c>
    </row>
    <row r="115" spans="1:7" s="4267" customFormat="1" ht="14.25">
      <c r="A115" s="4205" t="s">
        <v>544</v>
      </c>
      <c r="B115" s="3563" t="s">
        <v>3575</v>
      </c>
      <c r="C115" s="4208">
        <v>2.8</v>
      </c>
      <c r="D115" s="4312" t="s">
        <v>1</v>
      </c>
      <c r="E115" s="4210">
        <v>4119.79</v>
      </c>
      <c r="F115" s="4346">
        <f t="shared" ref="F115:F117" si="2">+ROUND((E115*C115),2)</f>
        <v>11535.41</v>
      </c>
      <c r="G115" s="3557"/>
    </row>
    <row r="116" spans="1:7" s="4267" customFormat="1" ht="14.25">
      <c r="A116" s="4205" t="s">
        <v>545</v>
      </c>
      <c r="B116" s="3563" t="s">
        <v>3576</v>
      </c>
      <c r="C116" s="4208">
        <v>2</v>
      </c>
      <c r="D116" s="4312" t="s">
        <v>2433</v>
      </c>
      <c r="E116" s="4210">
        <v>7730.32</v>
      </c>
      <c r="F116" s="4346">
        <f t="shared" si="2"/>
        <v>15460.64</v>
      </c>
      <c r="G116" s="3557"/>
    </row>
    <row r="117" spans="1:7" s="4267" customFormat="1" ht="14.25">
      <c r="A117" s="4205" t="s">
        <v>3178</v>
      </c>
      <c r="B117" s="3563" t="s">
        <v>3577</v>
      </c>
      <c r="C117" s="4191">
        <v>2</v>
      </c>
      <c r="D117" s="4312" t="s">
        <v>2433</v>
      </c>
      <c r="E117" s="4210">
        <v>6487.9</v>
      </c>
      <c r="F117" s="4346">
        <f t="shared" si="2"/>
        <v>12975.8</v>
      </c>
      <c r="G117" s="3557"/>
    </row>
    <row r="118" spans="1:7" s="4347" customFormat="1" ht="14.25">
      <c r="A118" s="4205" t="s">
        <v>3179</v>
      </c>
      <c r="B118" s="3563" t="s">
        <v>3735</v>
      </c>
      <c r="C118" s="4314">
        <v>2</v>
      </c>
      <c r="D118" s="4431" t="s">
        <v>2433</v>
      </c>
      <c r="E118" s="4210">
        <v>2948.22</v>
      </c>
      <c r="F118" s="4316">
        <f>ROUND(E118*C118,2)</f>
        <v>5896.44</v>
      </c>
      <c r="G118" s="3557"/>
    </row>
    <row r="119" spans="1:7" s="4267" customFormat="1" ht="15">
      <c r="A119" s="4205" t="s">
        <v>3816</v>
      </c>
      <c r="B119" s="4313" t="s">
        <v>3736</v>
      </c>
      <c r="C119" s="4314">
        <v>1</v>
      </c>
      <c r="D119" s="4431" t="s">
        <v>2433</v>
      </c>
      <c r="E119" s="4316">
        <v>38250.480000000003</v>
      </c>
      <c r="F119" s="4316">
        <f>ROUND(E119*C119,2)</f>
        <v>38250.480000000003</v>
      </c>
      <c r="G119" s="3557"/>
    </row>
    <row r="120" spans="1:7" ht="14.25">
      <c r="A120" s="4389"/>
      <c r="B120" s="4231"/>
      <c r="C120" s="4247"/>
      <c r="D120" s="4250"/>
      <c r="E120" s="1263"/>
      <c r="F120" s="1263"/>
    </row>
    <row r="121" spans="1:7" ht="15">
      <c r="A121" s="4390">
        <v>10</v>
      </c>
      <c r="B121" s="4344" t="s">
        <v>642</v>
      </c>
      <c r="C121" s="4247"/>
      <c r="D121" s="4250"/>
      <c r="E121" s="1263"/>
      <c r="F121" s="1263" t="str">
        <f t="shared" si="1"/>
        <v xml:space="preserve"> </v>
      </c>
    </row>
    <row r="122" spans="1:7" ht="14.25">
      <c r="A122" s="4215">
        <v>10.1</v>
      </c>
      <c r="B122" s="4344" t="s">
        <v>3585</v>
      </c>
      <c r="C122" s="4208"/>
      <c r="D122" s="4312"/>
      <c r="E122" s="4203"/>
      <c r="F122" s="4203"/>
    </row>
    <row r="123" spans="1:7" ht="42.75">
      <c r="A123" s="4205" t="s">
        <v>667</v>
      </c>
      <c r="B123" s="4206" t="s">
        <v>3578</v>
      </c>
      <c r="C123" s="4208">
        <v>2</v>
      </c>
      <c r="D123" s="4312" t="s">
        <v>2433</v>
      </c>
      <c r="E123" s="4346">
        <v>445205.74</v>
      </c>
      <c r="F123" s="4204">
        <f t="shared" ref="F123" si="3">+ROUND((E123*C123),2)</f>
        <v>890411.48</v>
      </c>
    </row>
    <row r="124" spans="1:7" ht="14.25">
      <c r="A124" s="4389"/>
      <c r="B124" s="4231"/>
      <c r="C124" s="4247"/>
      <c r="D124" s="4250"/>
      <c r="E124" s="1263"/>
      <c r="F124" s="1263"/>
    </row>
    <row r="125" spans="1:7" ht="15">
      <c r="A125" s="4391">
        <v>10.199999999999999</v>
      </c>
      <c r="B125" s="4344" t="s">
        <v>3579</v>
      </c>
      <c r="C125" s="4247"/>
      <c r="D125" s="4250"/>
      <c r="E125" s="1263"/>
      <c r="F125" s="1263" t="str">
        <f t="shared" si="1"/>
        <v xml:space="preserve"> </v>
      </c>
    </row>
    <row r="126" spans="1:7" ht="14.25">
      <c r="A126" s="4389" t="s">
        <v>669</v>
      </c>
      <c r="B126" s="3432" t="s">
        <v>3817</v>
      </c>
      <c r="C126" s="4247">
        <v>35.479999999999997</v>
      </c>
      <c r="D126" s="4250" t="s">
        <v>2430</v>
      </c>
      <c r="E126" s="1263">
        <v>4722.32</v>
      </c>
      <c r="F126" s="1263">
        <f>IF(C126&gt;0,(ROUND((E126*C126),2))," ")</f>
        <v>167547.91</v>
      </c>
    </row>
    <row r="127" spans="1:7" ht="14.25">
      <c r="A127" s="4389"/>
      <c r="B127" s="4231"/>
      <c r="C127" s="4247"/>
      <c r="D127" s="4250"/>
      <c r="E127" s="1263"/>
      <c r="F127" s="1263" t="str">
        <f t="shared" si="1"/>
        <v xml:space="preserve"> </v>
      </c>
    </row>
    <row r="128" spans="1:7" s="4241" customFormat="1" ht="15">
      <c r="A128" s="4391">
        <v>10.3</v>
      </c>
      <c r="B128" s="4344" t="s">
        <v>648</v>
      </c>
      <c r="C128" s="4362"/>
      <c r="D128" s="4272"/>
      <c r="E128" s="4368"/>
      <c r="F128" s="1263" t="str">
        <f t="shared" si="1"/>
        <v xml:space="preserve"> </v>
      </c>
      <c r="G128" s="3557"/>
    </row>
    <row r="129" spans="1:7" ht="28.5">
      <c r="A129" s="4389" t="s">
        <v>3818</v>
      </c>
      <c r="B129" s="3432" t="s">
        <v>2555</v>
      </c>
      <c r="C129" s="4247">
        <v>18.68</v>
      </c>
      <c r="D129" s="4250" t="s">
        <v>1</v>
      </c>
      <c r="E129" s="1263">
        <v>7489.02</v>
      </c>
      <c r="F129" s="1263">
        <f t="shared" si="1"/>
        <v>139894.89000000001</v>
      </c>
    </row>
    <row r="130" spans="1:7" ht="14.25">
      <c r="A130" s="4455" t="s">
        <v>3819</v>
      </c>
      <c r="B130" s="4457" t="s">
        <v>3586</v>
      </c>
      <c r="C130" s="4452">
        <v>6</v>
      </c>
      <c r="D130" s="4466" t="s">
        <v>2433</v>
      </c>
      <c r="E130" s="4454">
        <v>2245.4299999999998</v>
      </c>
      <c r="F130" s="4454">
        <f t="shared" si="1"/>
        <v>13472.58</v>
      </c>
    </row>
    <row r="131" spans="1:7" ht="117" customHeight="1">
      <c r="A131" s="4389" t="s">
        <v>3820</v>
      </c>
      <c r="B131" s="4206" t="s">
        <v>3580</v>
      </c>
      <c r="C131" s="4247">
        <v>4</v>
      </c>
      <c r="D131" s="4250" t="s">
        <v>2433</v>
      </c>
      <c r="E131" s="4204">
        <v>167843.20000000001</v>
      </c>
      <c r="F131" s="1263">
        <f t="shared" si="1"/>
        <v>671372.80000000005</v>
      </c>
    </row>
    <row r="132" spans="1:7" s="4267" customFormat="1" ht="14.25">
      <c r="A132" s="4389" t="s">
        <v>3821</v>
      </c>
      <c r="B132" s="4266" t="s">
        <v>2738</v>
      </c>
      <c r="C132" s="4363">
        <v>12</v>
      </c>
      <c r="D132" s="4312" t="s">
        <v>2433</v>
      </c>
      <c r="E132" s="4210">
        <v>5242.6099999999997</v>
      </c>
      <c r="F132" s="4210">
        <f t="shared" si="1"/>
        <v>62911.32</v>
      </c>
      <c r="G132" s="3557"/>
    </row>
    <row r="133" spans="1:7" s="4223" customFormat="1" ht="14.25">
      <c r="A133" s="4389" t="s">
        <v>3822</v>
      </c>
      <c r="B133" s="4266" t="s">
        <v>3587</v>
      </c>
      <c r="C133" s="4363">
        <v>12</v>
      </c>
      <c r="D133" s="4312" t="s">
        <v>2433</v>
      </c>
      <c r="E133" s="4210">
        <v>11564.67</v>
      </c>
      <c r="F133" s="4210">
        <f t="shared" si="1"/>
        <v>138776.04</v>
      </c>
      <c r="G133" s="3557"/>
    </row>
    <row r="134" spans="1:7" s="4223" customFormat="1" ht="14.25">
      <c r="A134" s="4389" t="s">
        <v>3823</v>
      </c>
      <c r="B134" s="3563" t="s">
        <v>3581</v>
      </c>
      <c r="C134" s="4363">
        <v>4</v>
      </c>
      <c r="D134" s="4312" t="s">
        <v>2433</v>
      </c>
      <c r="E134" s="4210">
        <v>8449.4699999999993</v>
      </c>
      <c r="F134" s="4210">
        <f t="shared" si="1"/>
        <v>33797.879999999997</v>
      </c>
      <c r="G134" s="3557"/>
    </row>
    <row r="135" spans="1:7" s="4223" customFormat="1" ht="14.25">
      <c r="A135" s="4389" t="s">
        <v>3824</v>
      </c>
      <c r="B135" s="3563" t="s">
        <v>3478</v>
      </c>
      <c r="C135" s="4363">
        <v>31.68</v>
      </c>
      <c r="D135" s="4312" t="s">
        <v>1</v>
      </c>
      <c r="E135" s="4210">
        <v>1765.15</v>
      </c>
      <c r="F135" s="4210">
        <f t="shared" si="1"/>
        <v>55919.95</v>
      </c>
      <c r="G135" s="3557"/>
    </row>
    <row r="136" spans="1:7" s="4237" customFormat="1" ht="14.25">
      <c r="A136" s="4389" t="s">
        <v>3825</v>
      </c>
      <c r="B136" s="4212" t="s">
        <v>3583</v>
      </c>
      <c r="C136" s="4191">
        <v>12</v>
      </c>
      <c r="D136" s="4194" t="s">
        <v>2433</v>
      </c>
      <c r="E136" s="4210">
        <v>250</v>
      </c>
      <c r="F136" s="4210">
        <f t="shared" ref="F136" si="4">+ROUND((E136*C136),2)</f>
        <v>3000</v>
      </c>
      <c r="G136" s="3557"/>
    </row>
    <row r="137" spans="1:7" s="4267" customFormat="1" ht="14.25">
      <c r="A137" s="4389" t="s">
        <v>3826</v>
      </c>
      <c r="B137" s="3563" t="s">
        <v>3582</v>
      </c>
      <c r="C137" s="4363">
        <v>12</v>
      </c>
      <c r="D137" s="4312" t="s">
        <v>2433</v>
      </c>
      <c r="E137" s="4210">
        <v>250</v>
      </c>
      <c r="F137" s="4210">
        <f>IF(C137&gt;0,(ROUND((E137*C137),2))," ")</f>
        <v>3000</v>
      </c>
      <c r="G137" s="3557"/>
    </row>
    <row r="138" spans="1:7" s="4223" customFormat="1" ht="71.25">
      <c r="A138" s="4389" t="s">
        <v>3827</v>
      </c>
      <c r="B138" s="4369" t="s">
        <v>3828</v>
      </c>
      <c r="C138" s="4210">
        <v>1777.01</v>
      </c>
      <c r="D138" s="4312" t="s">
        <v>3477</v>
      </c>
      <c r="E138" s="4210">
        <v>3637.09</v>
      </c>
      <c r="F138" s="4210">
        <f t="shared" si="1"/>
        <v>6463145.2999999998</v>
      </c>
      <c r="G138" s="3557"/>
    </row>
    <row r="139" spans="1:7" s="4223" customFormat="1" ht="14.25">
      <c r="A139" s="4392"/>
      <c r="B139" s="3563"/>
      <c r="C139" s="4363"/>
      <c r="D139" s="4312"/>
      <c r="E139" s="4210"/>
      <c r="F139" s="4210"/>
      <c r="G139" s="3557"/>
    </row>
    <row r="140" spans="1:7" s="4223" customFormat="1" ht="15">
      <c r="A140" s="4395">
        <v>11</v>
      </c>
      <c r="B140" s="4344" t="s">
        <v>673</v>
      </c>
      <c r="C140" s="4363"/>
      <c r="D140" s="4312"/>
      <c r="E140" s="4210"/>
      <c r="F140" s="4210" t="str">
        <f t="shared" si="1"/>
        <v xml:space="preserve"> </v>
      </c>
      <c r="G140" s="3557"/>
    </row>
    <row r="141" spans="1:7" s="4223" customFormat="1" ht="15">
      <c r="A141" s="4396">
        <v>11.1</v>
      </c>
      <c r="B141" s="4344" t="s">
        <v>2265</v>
      </c>
      <c r="C141" s="4363"/>
      <c r="D141" s="4312"/>
      <c r="E141" s="4210"/>
      <c r="F141" s="4210" t="str">
        <f t="shared" si="1"/>
        <v xml:space="preserve"> </v>
      </c>
      <c r="G141" s="3557"/>
    </row>
    <row r="142" spans="1:7" s="4223" customFormat="1" ht="117" customHeight="1">
      <c r="A142" s="4392" t="s">
        <v>488</v>
      </c>
      <c r="B142" s="4220" t="s">
        <v>3588</v>
      </c>
      <c r="C142" s="4363">
        <v>6</v>
      </c>
      <c r="D142" s="4312" t="s">
        <v>2433</v>
      </c>
      <c r="E142" s="4210">
        <v>96476.800000000003</v>
      </c>
      <c r="F142" s="4210">
        <f t="shared" si="1"/>
        <v>578860.80000000005</v>
      </c>
      <c r="G142" s="3557"/>
    </row>
    <row r="143" spans="1:7" s="4223" customFormat="1" ht="128.25">
      <c r="A143" s="4392" t="s">
        <v>489</v>
      </c>
      <c r="B143" s="4219" t="s">
        <v>3589</v>
      </c>
      <c r="C143" s="4363">
        <v>6</v>
      </c>
      <c r="D143" s="4312" t="s">
        <v>2433</v>
      </c>
      <c r="E143" s="4210">
        <v>88547.199999999997</v>
      </c>
      <c r="F143" s="4210">
        <f t="shared" si="1"/>
        <v>531283.19999999995</v>
      </c>
      <c r="G143" s="3557"/>
    </row>
    <row r="144" spans="1:7" s="4223" customFormat="1" ht="128.25">
      <c r="A144" s="4471" t="s">
        <v>490</v>
      </c>
      <c r="B144" s="4472" t="s">
        <v>3590</v>
      </c>
      <c r="C144" s="4473">
        <v>1</v>
      </c>
      <c r="D144" s="4513" t="s">
        <v>2433</v>
      </c>
      <c r="E144" s="4462">
        <v>88547.199999999997</v>
      </c>
      <c r="F144" s="4462">
        <f t="shared" si="1"/>
        <v>88547.199999999997</v>
      </c>
      <c r="G144" s="3557"/>
    </row>
    <row r="145" spans="1:7" s="4223" customFormat="1" ht="128.25">
      <c r="A145" s="4392" t="s">
        <v>1516</v>
      </c>
      <c r="B145" s="4220" t="s">
        <v>3591</v>
      </c>
      <c r="C145" s="4363">
        <v>6</v>
      </c>
      <c r="D145" s="4312" t="s">
        <v>2433</v>
      </c>
      <c r="E145" s="4210">
        <v>167843.20000000001</v>
      </c>
      <c r="F145" s="4210">
        <f t="shared" si="1"/>
        <v>1007059.2</v>
      </c>
      <c r="G145" s="3557"/>
    </row>
    <row r="146" spans="1:7" s="4223" customFormat="1" ht="57">
      <c r="A146" s="4392" t="s">
        <v>1517</v>
      </c>
      <c r="B146" s="4220" t="s">
        <v>3592</v>
      </c>
      <c r="C146" s="4363">
        <v>6</v>
      </c>
      <c r="D146" s="4312" t="s">
        <v>2433</v>
      </c>
      <c r="E146" s="4210">
        <v>427748.82</v>
      </c>
      <c r="F146" s="4210">
        <f t="shared" ref="F146:F159" si="5">IF(C146&gt;0,(ROUND((E146*C146),2))," ")</f>
        <v>2566492.92</v>
      </c>
      <c r="G146" s="3557"/>
    </row>
    <row r="147" spans="1:7" s="4223" customFormat="1" ht="28.5">
      <c r="A147" s="4392" t="s">
        <v>1518</v>
      </c>
      <c r="B147" s="3563" t="s">
        <v>2347</v>
      </c>
      <c r="C147" s="4363">
        <v>231.64</v>
      </c>
      <c r="D147" s="4312" t="s">
        <v>2601</v>
      </c>
      <c r="E147" s="4210">
        <v>11445.22</v>
      </c>
      <c r="F147" s="4210">
        <f>IF(C147&gt;0,(ROUND((E147*C147),2))," ")</f>
        <v>2651170.7599999998</v>
      </c>
      <c r="G147" s="3557"/>
    </row>
    <row r="148" spans="1:7" s="4223" customFormat="1" ht="14.25">
      <c r="A148" s="4392" t="s">
        <v>1519</v>
      </c>
      <c r="B148" s="3563" t="s">
        <v>2436</v>
      </c>
      <c r="C148" s="4363">
        <v>231.64</v>
      </c>
      <c r="D148" s="4312" t="s">
        <v>2601</v>
      </c>
      <c r="E148" s="4210">
        <v>3229.24</v>
      </c>
      <c r="F148" s="4210">
        <f>IF(C148&gt;0,(ROUND((E148*C148),2))," ")</f>
        <v>748021.15</v>
      </c>
      <c r="G148" s="3557"/>
    </row>
    <row r="149" spans="1:7" ht="14.25">
      <c r="A149" s="4392"/>
      <c r="B149" s="4231"/>
      <c r="C149" s="4247"/>
      <c r="D149" s="4250"/>
      <c r="E149" s="1263"/>
      <c r="F149" s="1263" t="str">
        <f t="shared" si="5"/>
        <v xml:space="preserve"> </v>
      </c>
    </row>
    <row r="150" spans="1:7" ht="15">
      <c r="A150" s="4391">
        <v>11.2</v>
      </c>
      <c r="B150" s="4344" t="s">
        <v>2128</v>
      </c>
      <c r="C150" s="4247"/>
      <c r="D150" s="4250"/>
      <c r="E150" s="1263"/>
      <c r="F150" s="1263" t="str">
        <f t="shared" si="5"/>
        <v xml:space="preserve"> </v>
      </c>
    </row>
    <row r="151" spans="1:7" ht="42.75">
      <c r="A151" s="4389" t="s">
        <v>491</v>
      </c>
      <c r="B151" s="4231" t="s">
        <v>3593</v>
      </c>
      <c r="C151" s="4247">
        <v>1</v>
      </c>
      <c r="D151" s="4250" t="s">
        <v>2433</v>
      </c>
      <c r="E151" s="1263">
        <v>494470.74</v>
      </c>
      <c r="F151" s="1263">
        <f t="shared" si="5"/>
        <v>494470.74</v>
      </c>
    </row>
    <row r="152" spans="1:7" ht="42.75">
      <c r="A152" s="4389" t="s">
        <v>492</v>
      </c>
      <c r="B152" s="4231" t="s">
        <v>2437</v>
      </c>
      <c r="C152" s="4247">
        <v>1</v>
      </c>
      <c r="D152" s="4250" t="s">
        <v>2433</v>
      </c>
      <c r="E152" s="1263">
        <v>10000</v>
      </c>
      <c r="F152" s="1263">
        <f t="shared" si="5"/>
        <v>10000</v>
      </c>
    </row>
    <row r="153" spans="1:7" s="4223" customFormat="1" ht="15">
      <c r="A153" s="4392"/>
      <c r="B153" s="4221"/>
      <c r="C153" s="4363"/>
      <c r="D153" s="4312"/>
      <c r="E153" s="4210"/>
      <c r="F153" s="4210" t="str">
        <f>IF(C153&gt;0,(ROUND((E153*C153),2))," ")</f>
        <v xml:space="preserve"> </v>
      </c>
      <c r="G153" s="3557"/>
    </row>
    <row r="154" spans="1:7" s="4223" customFormat="1" ht="15">
      <c r="A154" s="4396">
        <v>11.3</v>
      </c>
      <c r="B154" s="4344" t="s">
        <v>690</v>
      </c>
      <c r="C154" s="4363"/>
      <c r="D154" s="4312"/>
      <c r="E154" s="4210"/>
      <c r="F154" s="4210" t="str">
        <f>IF(C154&gt;0,(ROUND((E154*C154),2))," ")</f>
        <v xml:space="preserve"> </v>
      </c>
      <c r="G154" s="3557"/>
    </row>
    <row r="155" spans="1:7" s="4223" customFormat="1" ht="28.5">
      <c r="A155" s="4392" t="s">
        <v>1785</v>
      </c>
      <c r="B155" s="3563" t="s">
        <v>2348</v>
      </c>
      <c r="C155" s="4363">
        <v>19</v>
      </c>
      <c r="D155" s="4250" t="s">
        <v>2430</v>
      </c>
      <c r="E155" s="4210">
        <v>20060</v>
      </c>
      <c r="F155" s="4210">
        <f>IF(C155&gt;0,(ROUND((E155*C155),2))," ")</f>
        <v>381140</v>
      </c>
      <c r="G155" s="3557"/>
    </row>
    <row r="156" spans="1:7" s="4267" customFormat="1" ht="14.25">
      <c r="A156" s="4392" t="s">
        <v>3829</v>
      </c>
      <c r="B156" s="3563" t="s">
        <v>2604</v>
      </c>
      <c r="C156" s="4363">
        <v>3</v>
      </c>
      <c r="D156" s="4250" t="s">
        <v>2430</v>
      </c>
      <c r="E156" s="4210">
        <v>18880</v>
      </c>
      <c r="F156" s="4210">
        <f>IF(C156&gt;0,(ROUND((E156*C156),2))," ")</f>
        <v>56640</v>
      </c>
      <c r="G156" s="3557"/>
    </row>
    <row r="157" spans="1:7" s="4223" customFormat="1" ht="14.25">
      <c r="A157" s="4392" t="s">
        <v>3830</v>
      </c>
      <c r="B157" s="3563" t="s">
        <v>2349</v>
      </c>
      <c r="C157" s="4363">
        <v>22</v>
      </c>
      <c r="D157" s="4250" t="s">
        <v>2430</v>
      </c>
      <c r="E157" s="4210">
        <v>1770</v>
      </c>
      <c r="F157" s="4210">
        <f>IF(C157&gt;0,(ROUND((E157*C157),2))," ")</f>
        <v>38940</v>
      </c>
      <c r="G157" s="3557"/>
    </row>
    <row r="158" spans="1:7" s="4223" customFormat="1" ht="14.25">
      <c r="A158" s="4392" t="s">
        <v>3831</v>
      </c>
      <c r="B158" s="3563" t="s">
        <v>2350</v>
      </c>
      <c r="C158" s="4363">
        <v>22</v>
      </c>
      <c r="D158" s="4250" t="s">
        <v>2430</v>
      </c>
      <c r="E158" s="4210">
        <v>950</v>
      </c>
      <c r="F158" s="4210">
        <f t="shared" ref="F158" si="6">IF(C158&gt;0,(ROUND((E158*C158),2))," ")</f>
        <v>20900</v>
      </c>
      <c r="G158" s="3557"/>
    </row>
    <row r="159" spans="1:7" ht="14.25">
      <c r="A159" s="4389"/>
      <c r="B159" s="4231"/>
      <c r="C159" s="4247"/>
      <c r="D159" s="4250"/>
      <c r="E159" s="1263"/>
      <c r="F159" s="1263" t="str">
        <f t="shared" si="5"/>
        <v xml:space="preserve"> </v>
      </c>
    </row>
    <row r="160" spans="1:7" s="4228" customFormat="1" ht="12.75" customHeight="1">
      <c r="A160" s="4215">
        <v>12</v>
      </c>
      <c r="B160" s="4344" t="s">
        <v>3594</v>
      </c>
      <c r="C160" s="4208"/>
      <c r="D160" s="4250"/>
      <c r="E160" s="4210"/>
      <c r="F160" s="4210"/>
      <c r="G160" s="3557"/>
    </row>
    <row r="161" spans="1:7" s="4228" customFormat="1" ht="12.75" customHeight="1">
      <c r="A161" s="4216">
        <v>12.1</v>
      </c>
      <c r="B161" s="4229" t="s">
        <v>4032</v>
      </c>
      <c r="C161" s="4191">
        <v>2</v>
      </c>
      <c r="D161" s="4250" t="s">
        <v>2433</v>
      </c>
      <c r="E161" s="4210">
        <v>10000</v>
      </c>
      <c r="F161" s="4210">
        <f t="shared" ref="F161:F163" si="7">ROUND(E161*C161,2)</f>
        <v>20000</v>
      </c>
      <c r="G161" s="3557"/>
    </row>
    <row r="162" spans="1:7" s="4228" customFormat="1" ht="12.75" customHeight="1">
      <c r="A162" s="4216">
        <v>12.2</v>
      </c>
      <c r="B162" s="4230" t="s">
        <v>3596</v>
      </c>
      <c r="C162" s="4191">
        <v>8.75</v>
      </c>
      <c r="D162" s="4250" t="s">
        <v>1</v>
      </c>
      <c r="E162" s="4210">
        <v>7429.53</v>
      </c>
      <c r="F162" s="4210">
        <f t="shared" si="7"/>
        <v>65008.39</v>
      </c>
      <c r="G162" s="3557"/>
    </row>
    <row r="163" spans="1:7" s="4228" customFormat="1" ht="15" customHeight="1">
      <c r="A163" s="4216">
        <v>12.3</v>
      </c>
      <c r="B163" s="4229" t="s">
        <v>3597</v>
      </c>
      <c r="C163" s="4191">
        <v>1</v>
      </c>
      <c r="D163" s="4250" t="s">
        <v>42</v>
      </c>
      <c r="E163" s="4210">
        <v>3500</v>
      </c>
      <c r="F163" s="4210">
        <f t="shared" si="7"/>
        <v>3500</v>
      </c>
      <c r="G163" s="3557"/>
    </row>
    <row r="164" spans="1:7" ht="14.25">
      <c r="A164" s="4389"/>
      <c r="B164" s="4231"/>
      <c r="C164" s="4247"/>
      <c r="D164" s="4250"/>
      <c r="E164" s="1263"/>
      <c r="F164" s="1263" t="str">
        <f t="shared" ref="F164:F523" si="8">IF(C164&gt;0,(ROUND((E164*C164),2))," ")</f>
        <v xml:space="preserve"> </v>
      </c>
    </row>
    <row r="165" spans="1:7" ht="15">
      <c r="A165" s="4390">
        <v>13</v>
      </c>
      <c r="B165" s="4344" t="s">
        <v>3027</v>
      </c>
      <c r="C165" s="4247"/>
      <c r="D165" s="4250"/>
      <c r="E165" s="1263"/>
      <c r="F165" s="1263" t="str">
        <f t="shared" si="8"/>
        <v xml:space="preserve"> </v>
      </c>
    </row>
    <row r="166" spans="1:7" ht="71.25">
      <c r="A166" s="4393">
        <v>13.1</v>
      </c>
      <c r="B166" s="4231" t="s">
        <v>2351</v>
      </c>
      <c r="C166" s="4247">
        <v>126.04</v>
      </c>
      <c r="D166" s="4250" t="s">
        <v>1</v>
      </c>
      <c r="E166" s="1263">
        <v>3247.7</v>
      </c>
      <c r="F166" s="1263">
        <f t="shared" si="8"/>
        <v>409340.11</v>
      </c>
    </row>
    <row r="167" spans="1:7" s="4235" customFormat="1" ht="12.75" customHeight="1">
      <c r="A167" s="4393">
        <v>13.2</v>
      </c>
      <c r="B167" s="4231" t="s">
        <v>3599</v>
      </c>
      <c r="C167" s="4247">
        <v>3</v>
      </c>
      <c r="D167" s="4250" t="s">
        <v>2433</v>
      </c>
      <c r="E167" s="1263">
        <v>6500</v>
      </c>
      <c r="F167" s="1263">
        <f t="shared" si="8"/>
        <v>19500</v>
      </c>
      <c r="G167" s="3557"/>
    </row>
    <row r="168" spans="1:7" ht="14.25">
      <c r="A168" s="4393">
        <v>13.3</v>
      </c>
      <c r="B168" s="4231" t="s">
        <v>3598</v>
      </c>
      <c r="C168" s="4247">
        <v>2</v>
      </c>
      <c r="D168" s="4250" t="s">
        <v>2433</v>
      </c>
      <c r="E168" s="1263">
        <v>127458.41</v>
      </c>
      <c r="F168" s="1263">
        <f t="shared" si="8"/>
        <v>254916.82</v>
      </c>
    </row>
    <row r="169" spans="1:7" ht="14.25">
      <c r="A169" s="4389"/>
      <c r="B169" s="3432"/>
      <c r="C169" s="4247"/>
      <c r="D169" s="4250"/>
      <c r="E169" s="1263"/>
      <c r="F169" s="1263" t="str">
        <f t="shared" si="8"/>
        <v xml:space="preserve"> </v>
      </c>
    </row>
    <row r="170" spans="1:7" s="4228" customFormat="1" ht="28.5" customHeight="1">
      <c r="A170" s="4299">
        <v>14</v>
      </c>
      <c r="B170" s="4344" t="s">
        <v>3600</v>
      </c>
      <c r="C170" s="4497"/>
      <c r="D170" s="4194"/>
      <c r="E170" s="4210"/>
      <c r="F170" s="4302">
        <f t="shared" ref="F170:F174" si="9">ROUND(C170*E170,2)</f>
        <v>0</v>
      </c>
      <c r="G170" s="3557"/>
    </row>
    <row r="171" spans="1:7" s="4228" customFormat="1" ht="14.25">
      <c r="A171" s="4303">
        <v>14.1</v>
      </c>
      <c r="B171" s="4266" t="s">
        <v>4017</v>
      </c>
      <c r="C171" s="4497">
        <v>4</v>
      </c>
      <c r="D171" s="4194" t="s">
        <v>2433</v>
      </c>
      <c r="E171" s="4210">
        <v>92889.600000000006</v>
      </c>
      <c r="F171" s="4302">
        <f t="shared" si="9"/>
        <v>371558.40000000002</v>
      </c>
      <c r="G171" s="3557"/>
    </row>
    <row r="172" spans="1:7" s="4228" customFormat="1" ht="14.25">
      <c r="A172" s="4303">
        <v>14.2</v>
      </c>
      <c r="B172" s="4266" t="s">
        <v>3601</v>
      </c>
      <c r="C172" s="4497">
        <v>6</v>
      </c>
      <c r="D172" s="4194" t="s">
        <v>2433</v>
      </c>
      <c r="E172" s="4210">
        <v>92889.600000000006</v>
      </c>
      <c r="F172" s="4302">
        <f t="shared" si="9"/>
        <v>557337.59999999998</v>
      </c>
      <c r="G172" s="3557"/>
    </row>
    <row r="173" spans="1:7" s="4228" customFormat="1" ht="14.25">
      <c r="A173" s="4303">
        <v>14.3</v>
      </c>
      <c r="B173" s="4266" t="s">
        <v>4018</v>
      </c>
      <c r="C173" s="4497">
        <v>7</v>
      </c>
      <c r="D173" s="4194" t="s">
        <v>2433</v>
      </c>
      <c r="E173" s="4210">
        <v>92889.600000000006</v>
      </c>
      <c r="F173" s="4302">
        <f t="shared" si="9"/>
        <v>650227.19999999995</v>
      </c>
      <c r="G173" s="3557"/>
    </row>
    <row r="174" spans="1:7" s="4228" customFormat="1" ht="14.25">
      <c r="A174" s="4458">
        <v>14.4</v>
      </c>
      <c r="B174" s="4459" t="s">
        <v>4019</v>
      </c>
      <c r="C174" s="4498">
        <v>6</v>
      </c>
      <c r="D174" s="4477" t="s">
        <v>2433</v>
      </c>
      <c r="E174" s="4462">
        <v>92889.600000000006</v>
      </c>
      <c r="F174" s="4463">
        <f t="shared" si="9"/>
        <v>557337.59999999998</v>
      </c>
      <c r="G174" s="3557"/>
    </row>
    <row r="175" spans="1:7" ht="14.25">
      <c r="A175" s="4389"/>
      <c r="B175" s="4231"/>
      <c r="C175" s="4247"/>
      <c r="D175" s="4250"/>
      <c r="E175" s="1263"/>
      <c r="F175" s="1263" t="str">
        <f t="shared" si="8"/>
        <v xml:space="preserve"> </v>
      </c>
    </row>
    <row r="176" spans="1:7" ht="15">
      <c r="A176" s="4390">
        <v>15</v>
      </c>
      <c r="B176" s="4344" t="s">
        <v>764</v>
      </c>
      <c r="C176" s="4247"/>
      <c r="D176" s="4250"/>
      <c r="E176" s="1263"/>
      <c r="F176" s="1263" t="str">
        <f t="shared" si="8"/>
        <v xml:space="preserve"> </v>
      </c>
    </row>
    <row r="177" spans="1:7" ht="14.25">
      <c r="A177" s="4393">
        <v>15.1</v>
      </c>
      <c r="B177" s="4231" t="s">
        <v>2352</v>
      </c>
      <c r="C177" s="4247">
        <v>204.75</v>
      </c>
      <c r="D177" s="4250" t="s">
        <v>2432</v>
      </c>
      <c r="E177" s="1263">
        <v>132.63999999999999</v>
      </c>
      <c r="F177" s="1263">
        <f t="shared" si="8"/>
        <v>27158.04</v>
      </c>
    </row>
    <row r="178" spans="1:7" ht="14.25">
      <c r="A178" s="4393">
        <v>15.2</v>
      </c>
      <c r="B178" s="4231" t="s">
        <v>2598</v>
      </c>
      <c r="C178" s="4247">
        <v>204.75</v>
      </c>
      <c r="D178" s="4250" t="s">
        <v>2432</v>
      </c>
      <c r="E178" s="1263">
        <v>94.92</v>
      </c>
      <c r="F178" s="1263">
        <f t="shared" si="8"/>
        <v>19434.87</v>
      </c>
    </row>
    <row r="179" spans="1:7" ht="14.25">
      <c r="A179" s="4393">
        <v>15.3</v>
      </c>
      <c r="B179" s="4231" t="s">
        <v>2594</v>
      </c>
      <c r="C179" s="4247">
        <v>1</v>
      </c>
      <c r="D179" s="4250" t="s">
        <v>2433</v>
      </c>
      <c r="E179" s="1263">
        <v>12000</v>
      </c>
      <c r="F179" s="1263">
        <f t="shared" si="8"/>
        <v>12000</v>
      </c>
    </row>
    <row r="180" spans="1:7" s="4241" customFormat="1">
      <c r="A180" s="4304"/>
      <c r="B180" s="4305" t="s">
        <v>2127</v>
      </c>
      <c r="C180" s="4499"/>
      <c r="D180" s="4307"/>
      <c r="E180" s="4308"/>
      <c r="F180" s="4308">
        <f>SUM(F15:F179)</f>
        <v>45455882.259999998</v>
      </c>
      <c r="G180" s="3557"/>
    </row>
    <row r="181" spans="1:7" ht="14.25">
      <c r="A181" s="4389"/>
      <c r="B181" s="3433"/>
      <c r="C181" s="4232"/>
      <c r="D181" s="4268"/>
      <c r="E181" s="4269"/>
      <c r="F181" s="4234" t="str">
        <f t="shared" si="8"/>
        <v xml:space="preserve"> </v>
      </c>
    </row>
    <row r="182" spans="1:7" s="4223" customFormat="1" ht="15">
      <c r="A182" s="4397" t="s">
        <v>774</v>
      </c>
      <c r="B182" s="3435" t="s">
        <v>1995</v>
      </c>
      <c r="C182" s="4222"/>
      <c r="D182" s="4312"/>
      <c r="E182" s="4217"/>
      <c r="F182" s="4217" t="str">
        <f>IF(C182&gt;0,(ROUND((E182*C182),2))," ")</f>
        <v xml:space="preserve"> </v>
      </c>
      <c r="G182" s="3557"/>
    </row>
    <row r="183" spans="1:7" s="4226" customFormat="1" ht="15" customHeight="1">
      <c r="A183" s="4394"/>
      <c r="B183" s="3435"/>
      <c r="C183" s="4232"/>
      <c r="D183" s="4250"/>
      <c r="E183" s="4265"/>
      <c r="F183" s="4234" t="str">
        <f>IF(C183&gt;0,(ROUND((E183*C183),2))," ")</f>
        <v xml:space="preserve"> </v>
      </c>
      <c r="G183" s="3557"/>
    </row>
    <row r="184" spans="1:7" s="4239" customFormat="1" ht="15" customHeight="1">
      <c r="A184" s="4390">
        <v>1</v>
      </c>
      <c r="B184" s="4344" t="s">
        <v>2165</v>
      </c>
      <c r="C184" s="4263"/>
      <c r="D184" s="4272"/>
      <c r="E184" s="4265"/>
      <c r="F184" s="4265" t="str">
        <f>IF(C184&gt;0,(ROUND((E184*C184),2))," ")</f>
        <v xml:space="preserve"> </v>
      </c>
      <c r="G184" s="3557"/>
    </row>
    <row r="185" spans="1:7" s="4226" customFormat="1" ht="14.25" customHeight="1">
      <c r="A185" s="4393">
        <v>1.1000000000000001</v>
      </c>
      <c r="B185" s="4231" t="s">
        <v>4028</v>
      </c>
      <c r="C185" s="4232">
        <v>40</v>
      </c>
      <c r="D185" s="4250" t="s">
        <v>1</v>
      </c>
      <c r="E185" s="4234">
        <v>79.19</v>
      </c>
      <c r="F185" s="4234">
        <f>IF(C185&gt;0,(ROUND((E185*C185),2))," ")</f>
        <v>3167.6</v>
      </c>
      <c r="G185" s="3557"/>
    </row>
    <row r="186" spans="1:7" s="4226" customFormat="1" ht="14.25" customHeight="1">
      <c r="A186" s="4389"/>
      <c r="B186" s="4231"/>
      <c r="C186" s="4232"/>
      <c r="D186" s="4250"/>
      <c r="E186" s="4234"/>
      <c r="F186" s="4234"/>
      <c r="G186" s="3557"/>
    </row>
    <row r="187" spans="1:7" s="4239" customFormat="1" ht="15" customHeight="1">
      <c r="A187" s="4390">
        <v>2</v>
      </c>
      <c r="B187" s="4344" t="s">
        <v>14</v>
      </c>
      <c r="C187" s="4263"/>
      <c r="D187" s="4272"/>
      <c r="E187" s="4265"/>
      <c r="F187" s="4265" t="str">
        <f t="shared" ref="F187:F250" si="10">IF(C187&gt;0,(ROUND((E187*C187),2))," ")</f>
        <v xml:space="preserve"> </v>
      </c>
      <c r="G187" s="3557"/>
    </row>
    <row r="188" spans="1:7" ht="14.25" customHeight="1">
      <c r="A188" s="4393">
        <v>2.1</v>
      </c>
      <c r="B188" s="4231" t="s">
        <v>2398</v>
      </c>
      <c r="C188" s="4232">
        <v>24.53</v>
      </c>
      <c r="D188" s="4250" t="s">
        <v>2430</v>
      </c>
      <c r="E188" s="4234">
        <v>330.24</v>
      </c>
      <c r="F188" s="4234">
        <f t="shared" si="10"/>
        <v>8100.79</v>
      </c>
    </row>
    <row r="189" spans="1:7" ht="14.25" customHeight="1">
      <c r="A189" s="4393">
        <v>2.2000000000000002</v>
      </c>
      <c r="B189" s="3434" t="s">
        <v>2983</v>
      </c>
      <c r="C189" s="4234">
        <v>16.36</v>
      </c>
      <c r="D189" s="4250" t="s">
        <v>2431</v>
      </c>
      <c r="E189" s="4234">
        <v>121.12</v>
      </c>
      <c r="F189" s="4234">
        <f t="shared" si="10"/>
        <v>1981.52</v>
      </c>
    </row>
    <row r="190" spans="1:7" ht="28.5" customHeight="1">
      <c r="A190" s="4393">
        <v>2.2999999999999998</v>
      </c>
      <c r="B190" s="3434" t="s">
        <v>3833</v>
      </c>
      <c r="C190" s="4232">
        <v>30.66</v>
      </c>
      <c r="D190" s="4250" t="s">
        <v>2525</v>
      </c>
      <c r="E190" s="4234">
        <v>210</v>
      </c>
      <c r="F190" s="4234">
        <f t="shared" si="10"/>
        <v>6438.6</v>
      </c>
    </row>
    <row r="191" spans="1:7" s="4235" customFormat="1" ht="14.25" customHeight="1">
      <c r="A191" s="4393">
        <v>2.4</v>
      </c>
      <c r="B191" s="4231" t="s">
        <v>3832</v>
      </c>
      <c r="C191" s="4232">
        <v>25.2</v>
      </c>
      <c r="D191" s="4250" t="s">
        <v>2430</v>
      </c>
      <c r="E191" s="4234">
        <v>575</v>
      </c>
      <c r="F191" s="4234">
        <f t="shared" si="10"/>
        <v>14490</v>
      </c>
      <c r="G191" s="3557"/>
    </row>
    <row r="192" spans="1:7" ht="14.25" customHeight="1">
      <c r="A192" s="4389"/>
      <c r="B192" s="4231"/>
      <c r="C192" s="4232"/>
      <c r="D192" s="4250"/>
      <c r="E192" s="4234"/>
      <c r="F192" s="4234" t="str">
        <f t="shared" si="10"/>
        <v xml:space="preserve"> </v>
      </c>
    </row>
    <row r="193" spans="1:7" s="4235" customFormat="1" ht="15" customHeight="1">
      <c r="A193" s="4390">
        <v>3</v>
      </c>
      <c r="B193" s="4344" t="s">
        <v>3707</v>
      </c>
      <c r="C193" s="4232"/>
      <c r="D193" s="4250"/>
      <c r="E193" s="4234"/>
      <c r="F193" s="4234" t="str">
        <f t="shared" si="10"/>
        <v xml:space="preserve"> </v>
      </c>
      <c r="G193" s="3557"/>
    </row>
    <row r="194" spans="1:7" s="4235" customFormat="1" ht="14.25" customHeight="1">
      <c r="A194" s="4393">
        <v>3.1</v>
      </c>
      <c r="B194" s="3433" t="s">
        <v>3963</v>
      </c>
      <c r="C194" s="4232">
        <v>6.57</v>
      </c>
      <c r="D194" s="4250" t="s">
        <v>2430</v>
      </c>
      <c r="E194" s="4234">
        <v>9340.01</v>
      </c>
      <c r="F194" s="4234">
        <f t="shared" si="10"/>
        <v>61363.87</v>
      </c>
      <c r="G194" s="3557"/>
    </row>
    <row r="195" spans="1:7" s="4235" customFormat="1" ht="14.25" customHeight="1">
      <c r="A195" s="4393">
        <v>3.2</v>
      </c>
      <c r="B195" s="3433" t="s">
        <v>3964</v>
      </c>
      <c r="C195" s="4232">
        <v>1.5</v>
      </c>
      <c r="D195" s="4250" t="s">
        <v>2430</v>
      </c>
      <c r="E195" s="4234">
        <v>10440.76</v>
      </c>
      <c r="F195" s="4234">
        <f t="shared" si="10"/>
        <v>15661.14</v>
      </c>
      <c r="G195" s="3557"/>
    </row>
    <row r="196" spans="1:7" s="4235" customFormat="1" ht="14.25" customHeight="1">
      <c r="A196" s="4393">
        <v>3.3</v>
      </c>
      <c r="B196" s="3433" t="s">
        <v>3965</v>
      </c>
      <c r="C196" s="4232">
        <v>0.19</v>
      </c>
      <c r="D196" s="4250" t="s">
        <v>2430</v>
      </c>
      <c r="E196" s="4234">
        <v>9340.01</v>
      </c>
      <c r="F196" s="4234">
        <f t="shared" si="10"/>
        <v>1774.6</v>
      </c>
      <c r="G196" s="3557"/>
    </row>
    <row r="197" spans="1:7" s="4235" customFormat="1" ht="14.25" customHeight="1">
      <c r="A197" s="4393">
        <v>3.4</v>
      </c>
      <c r="B197" s="4231" t="s">
        <v>3966</v>
      </c>
      <c r="C197" s="4232">
        <v>1.1200000000000001</v>
      </c>
      <c r="D197" s="4250" t="s">
        <v>2430</v>
      </c>
      <c r="E197" s="4234">
        <v>34858.26</v>
      </c>
      <c r="F197" s="4234">
        <f t="shared" si="10"/>
        <v>39041.25</v>
      </c>
      <c r="G197" s="3557"/>
    </row>
    <row r="198" spans="1:7" s="4235" customFormat="1" ht="14.25" customHeight="1">
      <c r="A198" s="4393">
        <v>3.5</v>
      </c>
      <c r="B198" s="3433" t="s">
        <v>3967</v>
      </c>
      <c r="C198" s="4232">
        <v>2.73</v>
      </c>
      <c r="D198" s="4250" t="s">
        <v>2430</v>
      </c>
      <c r="E198" s="4234">
        <v>26860.6</v>
      </c>
      <c r="F198" s="4234">
        <f t="shared" si="10"/>
        <v>73329.440000000002</v>
      </c>
      <c r="G198" s="3557"/>
    </row>
    <row r="199" spans="1:7" s="4235" customFormat="1" ht="14.25" customHeight="1">
      <c r="A199" s="4393">
        <v>3.6</v>
      </c>
      <c r="B199" s="3433" t="s">
        <v>3968</v>
      </c>
      <c r="C199" s="4232">
        <v>1.03</v>
      </c>
      <c r="D199" s="4250" t="s">
        <v>2430</v>
      </c>
      <c r="E199" s="4234">
        <v>25868.78</v>
      </c>
      <c r="F199" s="4234">
        <f t="shared" si="10"/>
        <v>26644.84</v>
      </c>
      <c r="G199" s="3557"/>
    </row>
    <row r="200" spans="1:7" s="4235" customFormat="1" ht="14.25" customHeight="1">
      <c r="A200" s="4393">
        <v>3.7</v>
      </c>
      <c r="B200" s="4231" t="s">
        <v>3969</v>
      </c>
      <c r="C200" s="4232">
        <v>0.8</v>
      </c>
      <c r="D200" s="4250" t="s">
        <v>2430</v>
      </c>
      <c r="E200" s="4234">
        <v>29568.51</v>
      </c>
      <c r="F200" s="4234">
        <f t="shared" si="10"/>
        <v>23654.81</v>
      </c>
      <c r="G200" s="3557"/>
    </row>
    <row r="201" spans="1:7" s="4235" customFormat="1" ht="14.25" customHeight="1">
      <c r="A201" s="4393">
        <v>3.8</v>
      </c>
      <c r="B201" s="4231" t="s">
        <v>3970</v>
      </c>
      <c r="C201" s="4232">
        <v>1.51</v>
      </c>
      <c r="D201" s="4250" t="s">
        <v>2430</v>
      </c>
      <c r="E201" s="4234">
        <v>23971.55</v>
      </c>
      <c r="F201" s="4234">
        <f t="shared" si="10"/>
        <v>36197.040000000001</v>
      </c>
      <c r="G201" s="3557"/>
    </row>
    <row r="202" spans="1:7" s="4235" customFormat="1" ht="14.25" customHeight="1">
      <c r="A202" s="4393">
        <v>3.9</v>
      </c>
      <c r="B202" s="4231" t="s">
        <v>3971</v>
      </c>
      <c r="C202" s="4232">
        <v>1.88</v>
      </c>
      <c r="D202" s="4250" t="s">
        <v>2430</v>
      </c>
      <c r="E202" s="4234">
        <v>22888.25</v>
      </c>
      <c r="F202" s="4234">
        <f t="shared" si="10"/>
        <v>43029.91</v>
      </c>
      <c r="G202" s="3557"/>
    </row>
    <row r="203" spans="1:7" s="4235" customFormat="1" ht="14.25" customHeight="1">
      <c r="A203" s="4389">
        <v>3.1</v>
      </c>
      <c r="B203" s="4231" t="s">
        <v>3972</v>
      </c>
      <c r="C203" s="4232">
        <v>1.32</v>
      </c>
      <c r="D203" s="4250" t="s">
        <v>2430</v>
      </c>
      <c r="E203" s="4234">
        <v>18485.259999999998</v>
      </c>
      <c r="F203" s="4234">
        <f t="shared" si="10"/>
        <v>24400.54</v>
      </c>
      <c r="G203" s="3557"/>
    </row>
    <row r="204" spans="1:7" s="4235" customFormat="1" ht="14.25" customHeight="1">
      <c r="A204" s="4389">
        <v>3.11</v>
      </c>
      <c r="B204" s="4231" t="s">
        <v>3973</v>
      </c>
      <c r="C204" s="4232">
        <v>12.1</v>
      </c>
      <c r="D204" s="4250" t="s">
        <v>2430</v>
      </c>
      <c r="E204" s="4234">
        <v>22075.82</v>
      </c>
      <c r="F204" s="4234">
        <f t="shared" si="10"/>
        <v>267117.42</v>
      </c>
      <c r="G204" s="3557"/>
    </row>
    <row r="205" spans="1:7" s="4235" customFormat="1" ht="14.25" customHeight="1">
      <c r="A205" s="4389">
        <v>3.12</v>
      </c>
      <c r="B205" s="4231" t="s">
        <v>3974</v>
      </c>
      <c r="C205" s="4232">
        <v>1.2</v>
      </c>
      <c r="D205" s="4250" t="s">
        <v>2430</v>
      </c>
      <c r="E205" s="4234">
        <v>24610.02</v>
      </c>
      <c r="F205" s="4234">
        <f t="shared" si="10"/>
        <v>29532.02</v>
      </c>
      <c r="G205" s="3557"/>
    </row>
    <row r="206" spans="1:7" s="4235" customFormat="1" ht="14.25" customHeight="1">
      <c r="A206" s="4389">
        <v>3.13</v>
      </c>
      <c r="B206" s="4231" t="s">
        <v>3975</v>
      </c>
      <c r="C206" s="4232">
        <v>1.27</v>
      </c>
      <c r="D206" s="4250" t="s">
        <v>2430</v>
      </c>
      <c r="E206" s="4234">
        <v>14678.22</v>
      </c>
      <c r="F206" s="4234">
        <f t="shared" si="10"/>
        <v>18641.34</v>
      </c>
      <c r="G206" s="3557"/>
    </row>
    <row r="207" spans="1:7" s="4235" customFormat="1" ht="14.25" customHeight="1">
      <c r="A207" s="4389">
        <v>3.14</v>
      </c>
      <c r="B207" s="4231" t="s">
        <v>3976</v>
      </c>
      <c r="C207" s="4232">
        <v>0.68</v>
      </c>
      <c r="D207" s="4250" t="s">
        <v>2430</v>
      </c>
      <c r="E207" s="4234">
        <v>12227.73</v>
      </c>
      <c r="F207" s="4234">
        <f t="shared" si="10"/>
        <v>8314.86</v>
      </c>
      <c r="G207" s="3557"/>
    </row>
    <row r="208" spans="1:7" s="4235" customFormat="1" ht="14.25" customHeight="1">
      <c r="A208" s="4389">
        <v>3.15</v>
      </c>
      <c r="B208" s="4231" t="s">
        <v>3977</v>
      </c>
      <c r="C208" s="4232">
        <v>1.17</v>
      </c>
      <c r="D208" s="4250" t="s">
        <v>2430</v>
      </c>
      <c r="E208" s="4234">
        <v>16358.05</v>
      </c>
      <c r="F208" s="4234">
        <f t="shared" si="10"/>
        <v>19138.919999999998</v>
      </c>
      <c r="G208" s="3557"/>
    </row>
    <row r="209" spans="1:7" s="4235" customFormat="1" ht="14.25" customHeight="1">
      <c r="A209" s="4389">
        <v>3.16</v>
      </c>
      <c r="B209" s="4231" t="s">
        <v>3978</v>
      </c>
      <c r="C209" s="4232">
        <v>1.1200000000000001</v>
      </c>
      <c r="D209" s="4250" t="s">
        <v>2430</v>
      </c>
      <c r="E209" s="4234">
        <v>17795.13</v>
      </c>
      <c r="F209" s="4234">
        <f t="shared" si="10"/>
        <v>19930.55</v>
      </c>
      <c r="G209" s="3557"/>
    </row>
    <row r="210" spans="1:7" s="4235" customFormat="1" ht="14.25" customHeight="1">
      <c r="A210" s="4389">
        <v>3.17</v>
      </c>
      <c r="B210" s="4231" t="s">
        <v>3979</v>
      </c>
      <c r="C210" s="4232">
        <v>7.56</v>
      </c>
      <c r="D210" s="4250" t="s">
        <v>2430</v>
      </c>
      <c r="E210" s="4234">
        <v>16604.79</v>
      </c>
      <c r="F210" s="4234">
        <f t="shared" si="10"/>
        <v>125532.21</v>
      </c>
      <c r="G210" s="3557"/>
    </row>
    <row r="211" spans="1:7" s="4235" customFormat="1" ht="14.25" customHeight="1">
      <c r="A211" s="4389">
        <v>3.18</v>
      </c>
      <c r="B211" s="4231" t="s">
        <v>3980</v>
      </c>
      <c r="C211" s="4232">
        <v>8.94</v>
      </c>
      <c r="D211" s="4250" t="s">
        <v>2430</v>
      </c>
      <c r="E211" s="4234">
        <v>16604.79</v>
      </c>
      <c r="F211" s="4234">
        <f t="shared" si="10"/>
        <v>148446.82</v>
      </c>
      <c r="G211" s="3557"/>
    </row>
    <row r="212" spans="1:7" s="4235" customFormat="1" ht="14.25" customHeight="1">
      <c r="A212" s="4389">
        <v>3.19</v>
      </c>
      <c r="B212" s="4231" t="s">
        <v>3981</v>
      </c>
      <c r="C212" s="4232">
        <v>1.68</v>
      </c>
      <c r="D212" s="4250" t="s">
        <v>2430</v>
      </c>
      <c r="E212" s="4234">
        <v>13092.64</v>
      </c>
      <c r="F212" s="4234">
        <f t="shared" si="10"/>
        <v>21995.64</v>
      </c>
      <c r="G212" s="3557"/>
    </row>
    <row r="213" spans="1:7" s="4226" customFormat="1" ht="14.25" customHeight="1">
      <c r="A213" s="4389">
        <v>3.2</v>
      </c>
      <c r="B213" s="4231" t="s">
        <v>3982</v>
      </c>
      <c r="C213" s="4232">
        <v>6.23</v>
      </c>
      <c r="D213" s="4250" t="s">
        <v>2430</v>
      </c>
      <c r="E213" s="4234">
        <v>988.98</v>
      </c>
      <c r="F213" s="4234">
        <f t="shared" si="10"/>
        <v>6161.35</v>
      </c>
      <c r="G213" s="3557"/>
    </row>
    <row r="214" spans="1:7" s="4226" customFormat="1" ht="14.25" customHeight="1">
      <c r="A214" s="4389">
        <v>3.21</v>
      </c>
      <c r="B214" s="4231" t="s">
        <v>3983</v>
      </c>
      <c r="C214" s="4232">
        <v>3.94</v>
      </c>
      <c r="D214" s="4250" t="s">
        <v>2430</v>
      </c>
      <c r="E214" s="4234">
        <v>30672</v>
      </c>
      <c r="F214" s="4234">
        <f t="shared" si="10"/>
        <v>120847.67999999999</v>
      </c>
      <c r="G214" s="3557"/>
    </row>
    <row r="215" spans="1:7" s="4226" customFormat="1" ht="14.25" customHeight="1">
      <c r="A215" s="4389"/>
      <c r="B215" s="4231"/>
      <c r="C215" s="4232"/>
      <c r="D215" s="4250"/>
      <c r="E215" s="4234"/>
      <c r="F215" s="4234"/>
      <c r="G215" s="3557"/>
    </row>
    <row r="216" spans="1:7" ht="15" customHeight="1">
      <c r="A216" s="4390">
        <v>4</v>
      </c>
      <c r="B216" s="4344" t="s">
        <v>784</v>
      </c>
      <c r="C216" s="4232"/>
      <c r="D216" s="4250"/>
      <c r="E216" s="4234"/>
      <c r="F216" s="4234" t="str">
        <f t="shared" si="10"/>
        <v xml:space="preserve"> </v>
      </c>
    </row>
    <row r="217" spans="1:7" s="4226" customFormat="1" ht="14.25" customHeight="1">
      <c r="A217" s="4393">
        <v>4.0999999999999996</v>
      </c>
      <c r="B217" s="4184" t="s">
        <v>3984</v>
      </c>
      <c r="C217" s="4447">
        <v>16.399999999999999</v>
      </c>
      <c r="D217" s="4250" t="s">
        <v>2432</v>
      </c>
      <c r="E217" s="4234">
        <v>1495.87</v>
      </c>
      <c r="F217" s="4234">
        <f t="shared" si="10"/>
        <v>24532.27</v>
      </c>
      <c r="G217" s="3557"/>
    </row>
    <row r="218" spans="1:7" s="4226" customFormat="1" ht="14.25" customHeight="1">
      <c r="A218" s="4393">
        <v>4.2</v>
      </c>
      <c r="B218" s="4184" t="s">
        <v>3985</v>
      </c>
      <c r="C218" s="4447">
        <v>190.26</v>
      </c>
      <c r="D218" s="4250" t="s">
        <v>2432</v>
      </c>
      <c r="E218" s="4234">
        <v>1528.3</v>
      </c>
      <c r="F218" s="4234">
        <f t="shared" si="10"/>
        <v>290774.36</v>
      </c>
      <c r="G218" s="3557"/>
    </row>
    <row r="219" spans="1:7" s="4226" customFormat="1" ht="14.25" customHeight="1">
      <c r="A219" s="4393">
        <v>4.3</v>
      </c>
      <c r="B219" s="4231" t="s">
        <v>3986</v>
      </c>
      <c r="C219" s="4234">
        <v>22.44</v>
      </c>
      <c r="D219" s="4250" t="s">
        <v>2432</v>
      </c>
      <c r="E219" s="4234">
        <v>1200.45</v>
      </c>
      <c r="F219" s="4234">
        <f t="shared" si="10"/>
        <v>26938.1</v>
      </c>
      <c r="G219" s="3557"/>
    </row>
    <row r="220" spans="1:7" ht="14.25" customHeight="1">
      <c r="A220" s="4455"/>
      <c r="B220" s="4451"/>
      <c r="C220" s="4465"/>
      <c r="D220" s="4466"/>
      <c r="E220" s="4467"/>
      <c r="F220" s="4467" t="str">
        <f t="shared" si="10"/>
        <v xml:space="preserve"> </v>
      </c>
    </row>
    <row r="221" spans="1:7" ht="15" customHeight="1">
      <c r="A221" s="4390">
        <v>5</v>
      </c>
      <c r="B221" s="4344" t="s">
        <v>787</v>
      </c>
      <c r="C221" s="4232"/>
      <c r="D221" s="4250"/>
      <c r="E221" s="4234"/>
      <c r="F221" s="4234" t="str">
        <f t="shared" si="10"/>
        <v xml:space="preserve"> </v>
      </c>
    </row>
    <row r="222" spans="1:7" ht="14.25" customHeight="1">
      <c r="A222" s="4393">
        <v>5.0999999999999996</v>
      </c>
      <c r="B222" s="4231" t="s">
        <v>2360</v>
      </c>
      <c r="C222" s="4232">
        <v>521.63</v>
      </c>
      <c r="D222" s="4250" t="s">
        <v>2432</v>
      </c>
      <c r="E222" s="4234">
        <v>382.2</v>
      </c>
      <c r="F222" s="4234">
        <f t="shared" si="10"/>
        <v>199366.99</v>
      </c>
    </row>
    <row r="223" spans="1:7" ht="14.25" customHeight="1">
      <c r="A223" s="4393">
        <v>5.2</v>
      </c>
      <c r="B223" s="4231" t="s">
        <v>2361</v>
      </c>
      <c r="C223" s="4232">
        <v>73.92</v>
      </c>
      <c r="D223" s="4250" t="s">
        <v>2432</v>
      </c>
      <c r="E223" s="4234">
        <v>565.92999999999995</v>
      </c>
      <c r="F223" s="4234">
        <f t="shared" si="10"/>
        <v>41833.550000000003</v>
      </c>
    </row>
    <row r="224" spans="1:7" ht="14.25" customHeight="1">
      <c r="A224" s="4393">
        <v>5.3</v>
      </c>
      <c r="B224" s="4231" t="s">
        <v>3525</v>
      </c>
      <c r="C224" s="4232">
        <v>33.200000000000003</v>
      </c>
      <c r="D224" s="4250" t="s">
        <v>2432</v>
      </c>
      <c r="E224" s="4234">
        <v>134</v>
      </c>
      <c r="F224" s="4234">
        <f t="shared" si="10"/>
        <v>4448.8</v>
      </c>
    </row>
    <row r="225" spans="1:7" ht="14.25" customHeight="1">
      <c r="A225" s="4393">
        <v>5.4</v>
      </c>
      <c r="B225" s="4231" t="s">
        <v>1548</v>
      </c>
      <c r="C225" s="4232">
        <v>478.68</v>
      </c>
      <c r="D225" s="4250" t="s">
        <v>1</v>
      </c>
      <c r="E225" s="4234">
        <v>107.14</v>
      </c>
      <c r="F225" s="4234">
        <f t="shared" si="10"/>
        <v>51285.78</v>
      </c>
    </row>
    <row r="226" spans="1:7" ht="14.25" customHeight="1">
      <c r="A226" s="4393">
        <v>5.5</v>
      </c>
      <c r="B226" s="4231" t="s">
        <v>2362</v>
      </c>
      <c r="C226" s="4232">
        <v>33.799999999999997</v>
      </c>
      <c r="D226" s="4250" t="s">
        <v>1</v>
      </c>
      <c r="E226" s="4234">
        <v>753.08</v>
      </c>
      <c r="F226" s="4234">
        <f t="shared" si="10"/>
        <v>25454.1</v>
      </c>
    </row>
    <row r="227" spans="1:7" ht="14.25" customHeight="1">
      <c r="A227" s="4393">
        <v>5.6</v>
      </c>
      <c r="B227" s="4231" t="s">
        <v>2363</v>
      </c>
      <c r="C227" s="4234">
        <v>3.11</v>
      </c>
      <c r="D227" s="4250" t="s">
        <v>2432</v>
      </c>
      <c r="E227" s="4234">
        <v>396.6</v>
      </c>
      <c r="F227" s="4234">
        <f t="shared" si="10"/>
        <v>1233.43</v>
      </c>
    </row>
    <row r="228" spans="1:7" ht="14.25" customHeight="1">
      <c r="A228" s="4393">
        <v>5.7</v>
      </c>
      <c r="B228" s="4231" t="s">
        <v>2364</v>
      </c>
      <c r="C228" s="4232">
        <v>15.18</v>
      </c>
      <c r="D228" s="4250" t="s">
        <v>2432</v>
      </c>
      <c r="E228" s="4234">
        <v>396.6</v>
      </c>
      <c r="F228" s="4234">
        <f t="shared" si="10"/>
        <v>6020.39</v>
      </c>
    </row>
    <row r="229" spans="1:7" ht="14.25" customHeight="1">
      <c r="A229" s="4393">
        <v>5.8</v>
      </c>
      <c r="B229" s="4231" t="s">
        <v>2365</v>
      </c>
      <c r="C229" s="4232">
        <v>4.95</v>
      </c>
      <c r="D229" s="4250" t="s">
        <v>2432</v>
      </c>
      <c r="E229" s="4234">
        <v>611.6</v>
      </c>
      <c r="F229" s="4234">
        <f t="shared" si="10"/>
        <v>3027.42</v>
      </c>
    </row>
    <row r="230" spans="1:7" s="4226" customFormat="1" ht="14.25" customHeight="1">
      <c r="A230" s="4393">
        <v>5.9</v>
      </c>
      <c r="B230" s="4231" t="s">
        <v>2366</v>
      </c>
      <c r="C230" s="4232">
        <v>20.13</v>
      </c>
      <c r="D230" s="4250" t="s">
        <v>2432</v>
      </c>
      <c r="E230" s="4234">
        <v>2300</v>
      </c>
      <c r="F230" s="4234">
        <f t="shared" si="10"/>
        <v>46299</v>
      </c>
      <c r="G230" s="3557"/>
    </row>
    <row r="231" spans="1:7" ht="14.25" customHeight="1">
      <c r="A231" s="4389">
        <v>5.0999999999999996</v>
      </c>
      <c r="B231" s="4231" t="s">
        <v>2367</v>
      </c>
      <c r="C231" s="4232">
        <v>98.88</v>
      </c>
      <c r="D231" s="4250" t="s">
        <v>2432</v>
      </c>
      <c r="E231" s="4234">
        <v>978.32</v>
      </c>
      <c r="F231" s="4234">
        <f t="shared" si="10"/>
        <v>96736.28</v>
      </c>
    </row>
    <row r="232" spans="1:7" ht="14.25" customHeight="1">
      <c r="A232" s="4389">
        <v>5.1100000000000003</v>
      </c>
      <c r="B232" s="4231" t="s">
        <v>2368</v>
      </c>
      <c r="C232" s="4232">
        <v>77.150000000000006</v>
      </c>
      <c r="D232" s="4250" t="s">
        <v>1</v>
      </c>
      <c r="E232" s="4234">
        <v>60.01</v>
      </c>
      <c r="F232" s="4234">
        <f t="shared" si="10"/>
        <v>4629.7700000000004</v>
      </c>
    </row>
    <row r="233" spans="1:7" ht="14.25" customHeight="1">
      <c r="A233" s="4389">
        <v>5.12</v>
      </c>
      <c r="B233" s="4231" t="s">
        <v>2369</v>
      </c>
      <c r="C233" s="4232">
        <v>598.66</v>
      </c>
      <c r="D233" s="4250" t="s">
        <v>2432</v>
      </c>
      <c r="E233" s="4234">
        <v>94.92</v>
      </c>
      <c r="F233" s="4234">
        <f t="shared" si="10"/>
        <v>56824.81</v>
      </c>
    </row>
    <row r="234" spans="1:7" ht="14.25" customHeight="1">
      <c r="A234" s="4389">
        <v>5.13</v>
      </c>
      <c r="B234" s="4231" t="s">
        <v>2352</v>
      </c>
      <c r="C234" s="4232">
        <v>598.66</v>
      </c>
      <c r="D234" s="4250" t="s">
        <v>2432</v>
      </c>
      <c r="E234" s="4234">
        <v>132.63999999999999</v>
      </c>
      <c r="F234" s="4234">
        <f t="shared" si="10"/>
        <v>79406.259999999995</v>
      </c>
    </row>
    <row r="235" spans="1:7" ht="14.25" customHeight="1">
      <c r="A235" s="4389">
        <v>5.14</v>
      </c>
      <c r="B235" s="4231" t="s">
        <v>2346</v>
      </c>
      <c r="C235" s="4232">
        <v>27.84</v>
      </c>
      <c r="D235" s="4250" t="s">
        <v>2432</v>
      </c>
      <c r="E235" s="4234">
        <v>941.58</v>
      </c>
      <c r="F235" s="4234">
        <f t="shared" si="10"/>
        <v>26213.59</v>
      </c>
    </row>
    <row r="236" spans="1:7" ht="14.25" customHeight="1">
      <c r="A236" s="4389"/>
      <c r="B236" s="4231"/>
      <c r="C236" s="4232"/>
      <c r="D236" s="4250"/>
      <c r="E236" s="4234"/>
      <c r="F236" s="4234" t="str">
        <f t="shared" si="10"/>
        <v xml:space="preserve"> </v>
      </c>
    </row>
    <row r="237" spans="1:7" ht="15" customHeight="1">
      <c r="A237" s="4390">
        <v>6</v>
      </c>
      <c r="B237" s="4344" t="s">
        <v>2741</v>
      </c>
      <c r="C237" s="4232"/>
      <c r="D237" s="4250"/>
      <c r="E237" s="4234"/>
      <c r="F237" s="4234" t="str">
        <f t="shared" si="10"/>
        <v xml:space="preserve"> </v>
      </c>
    </row>
    <row r="238" spans="1:7" s="4226" customFormat="1" ht="14.25" customHeight="1">
      <c r="A238" s="4393">
        <v>6.1</v>
      </c>
      <c r="B238" s="4231" t="s">
        <v>2935</v>
      </c>
      <c r="C238" s="4232">
        <v>5</v>
      </c>
      <c r="D238" s="4250" t="s">
        <v>2433</v>
      </c>
      <c r="E238" s="4234">
        <v>7500</v>
      </c>
      <c r="F238" s="4234">
        <f t="shared" si="10"/>
        <v>37500</v>
      </c>
      <c r="G238" s="3557"/>
    </row>
    <row r="239" spans="1:7" s="4226" customFormat="1" ht="14.25" customHeight="1">
      <c r="A239" s="4393">
        <v>6.2</v>
      </c>
      <c r="B239" s="4231" t="s">
        <v>3603</v>
      </c>
      <c r="C239" s="4232">
        <v>1</v>
      </c>
      <c r="D239" s="4250" t="s">
        <v>2433</v>
      </c>
      <c r="E239" s="4234">
        <v>35000</v>
      </c>
      <c r="F239" s="4234">
        <f t="shared" si="10"/>
        <v>35000</v>
      </c>
      <c r="G239" s="3557"/>
    </row>
    <row r="240" spans="1:7" s="4226" customFormat="1" ht="14.25" customHeight="1">
      <c r="A240" s="4393">
        <v>6.3</v>
      </c>
      <c r="B240" s="4212" t="s">
        <v>3604</v>
      </c>
      <c r="C240" s="4234">
        <v>185.26</v>
      </c>
      <c r="D240" s="4250" t="s">
        <v>2601</v>
      </c>
      <c r="E240" s="4234">
        <v>543.33000000000004</v>
      </c>
      <c r="F240" s="4234">
        <f t="shared" si="10"/>
        <v>100657.32</v>
      </c>
      <c r="G240" s="3557"/>
    </row>
    <row r="241" spans="1:7" ht="14.25" customHeight="1">
      <c r="A241" s="4389"/>
      <c r="B241" s="4231"/>
      <c r="C241" s="4232"/>
      <c r="D241" s="4250"/>
      <c r="E241" s="4234"/>
      <c r="F241" s="4234" t="str">
        <f t="shared" si="10"/>
        <v xml:space="preserve"> </v>
      </c>
    </row>
    <row r="242" spans="1:7" ht="15" customHeight="1">
      <c r="A242" s="4390">
        <v>7</v>
      </c>
      <c r="B242" s="4344" t="s">
        <v>3708</v>
      </c>
      <c r="C242" s="4232"/>
      <c r="D242" s="4250"/>
      <c r="E242" s="4234"/>
      <c r="F242" s="4234" t="str">
        <f t="shared" si="10"/>
        <v xml:space="preserve"> </v>
      </c>
    </row>
    <row r="243" spans="1:7" s="4226" customFormat="1" ht="14.25" customHeight="1">
      <c r="A243" s="4393">
        <v>7.1</v>
      </c>
      <c r="B243" s="4231" t="s">
        <v>2370</v>
      </c>
      <c r="C243" s="4232">
        <v>3</v>
      </c>
      <c r="D243" s="4250" t="s">
        <v>2433</v>
      </c>
      <c r="E243" s="4232">
        <v>2500</v>
      </c>
      <c r="F243" s="4234">
        <f t="shared" si="10"/>
        <v>7500</v>
      </c>
      <c r="G243" s="3557"/>
    </row>
    <row r="244" spans="1:7" ht="71.25" customHeight="1">
      <c r="A244" s="4393">
        <v>7.2</v>
      </c>
      <c r="B244" s="4206" t="s">
        <v>3987</v>
      </c>
      <c r="C244" s="4232">
        <v>2</v>
      </c>
      <c r="D244" s="4250" t="s">
        <v>2433</v>
      </c>
      <c r="E244" s="4346">
        <v>224315.98</v>
      </c>
      <c r="F244" s="4234">
        <f t="shared" si="10"/>
        <v>448631.96</v>
      </c>
    </row>
    <row r="245" spans="1:7" ht="14.25" customHeight="1">
      <c r="A245" s="4393">
        <v>7.3</v>
      </c>
      <c r="B245" s="4231" t="s">
        <v>2371</v>
      </c>
      <c r="C245" s="4232">
        <v>1</v>
      </c>
      <c r="D245" s="4250" t="s">
        <v>2433</v>
      </c>
      <c r="E245" s="4234">
        <v>3200</v>
      </c>
      <c r="F245" s="4234">
        <f t="shared" si="10"/>
        <v>3200</v>
      </c>
    </row>
    <row r="246" spans="1:7" s="4226" customFormat="1" ht="57" customHeight="1">
      <c r="A246" s="4393">
        <v>7.4</v>
      </c>
      <c r="B246" s="4206" t="s">
        <v>3605</v>
      </c>
      <c r="C246" s="4232">
        <v>2</v>
      </c>
      <c r="D246" s="4250" t="s">
        <v>2433</v>
      </c>
      <c r="E246" s="4234">
        <v>246136.2</v>
      </c>
      <c r="F246" s="4234">
        <f t="shared" si="10"/>
        <v>492272.4</v>
      </c>
      <c r="G246" s="3557"/>
    </row>
    <row r="247" spans="1:7" s="3532" customFormat="1" ht="15.75" customHeight="1">
      <c r="A247" s="4393">
        <v>7.5</v>
      </c>
      <c r="B247" s="4231" t="s">
        <v>3606</v>
      </c>
      <c r="C247" s="4232">
        <v>1</v>
      </c>
      <c r="D247" s="4250" t="s">
        <v>2433</v>
      </c>
      <c r="E247" s="4234">
        <v>5330</v>
      </c>
      <c r="F247" s="4234">
        <f t="shared" si="10"/>
        <v>5330</v>
      </c>
      <c r="G247" s="3557"/>
    </row>
    <row r="248" spans="1:7" s="3532" customFormat="1" ht="28.5" customHeight="1">
      <c r="A248" s="4393">
        <v>7.6</v>
      </c>
      <c r="B248" s="4231" t="s">
        <v>3607</v>
      </c>
      <c r="C248" s="4232">
        <v>1</v>
      </c>
      <c r="D248" s="4250" t="s">
        <v>42</v>
      </c>
      <c r="E248" s="4234">
        <v>1200</v>
      </c>
      <c r="F248" s="4234">
        <f t="shared" si="10"/>
        <v>1200</v>
      </c>
      <c r="G248" s="3557"/>
    </row>
    <row r="249" spans="1:7" s="4226" customFormat="1" ht="14.25" customHeight="1">
      <c r="A249" s="4393">
        <v>7.7</v>
      </c>
      <c r="B249" s="4212" t="s">
        <v>3988</v>
      </c>
      <c r="C249" s="4232">
        <v>1</v>
      </c>
      <c r="D249" s="4250" t="s">
        <v>2433</v>
      </c>
      <c r="E249" s="4234">
        <v>8500</v>
      </c>
      <c r="F249" s="4234">
        <f t="shared" si="10"/>
        <v>8500</v>
      </c>
      <c r="G249" s="3557"/>
    </row>
    <row r="250" spans="1:7" ht="14.25" customHeight="1">
      <c r="A250" s="4389"/>
      <c r="B250" s="4231"/>
      <c r="C250" s="4232"/>
      <c r="D250" s="4250"/>
      <c r="E250" s="4234"/>
      <c r="F250" s="4234" t="str">
        <f t="shared" si="10"/>
        <v xml:space="preserve"> </v>
      </c>
    </row>
    <row r="251" spans="1:7" ht="15" customHeight="1">
      <c r="A251" s="4390">
        <v>8</v>
      </c>
      <c r="B251" s="4344" t="s">
        <v>808</v>
      </c>
      <c r="C251" s="4232"/>
      <c r="D251" s="4250"/>
      <c r="E251" s="4234"/>
      <c r="F251" s="4234" t="str">
        <f t="shared" ref="F251" si="11">IF(C251&gt;0,(ROUND((E251*C251),2))," ")</f>
        <v xml:space="preserve"> </v>
      </c>
    </row>
    <row r="252" spans="1:7" ht="15" customHeight="1">
      <c r="A252" s="4390"/>
      <c r="B252" s="4207" t="s">
        <v>2028</v>
      </c>
      <c r="C252" s="4208"/>
      <c r="D252" s="4194"/>
      <c r="E252" s="4227"/>
      <c r="F252" s="4234"/>
    </row>
    <row r="253" spans="1:7" ht="15" customHeight="1">
      <c r="A253" s="4390"/>
      <c r="B253" s="4212" t="s">
        <v>3989</v>
      </c>
      <c r="C253" s="4191">
        <v>1</v>
      </c>
      <c r="D253" s="4194" t="s">
        <v>2433</v>
      </c>
      <c r="E253" s="4210">
        <v>6128</v>
      </c>
      <c r="F253" s="4234">
        <f t="shared" ref="F253:F292" si="12">IF(C253&gt;0,(ROUND((E253*C253),2))," ")</f>
        <v>6128</v>
      </c>
    </row>
    <row r="254" spans="1:7" ht="15" customHeight="1">
      <c r="A254" s="4390"/>
      <c r="B254" s="4212" t="s">
        <v>3990</v>
      </c>
      <c r="C254" s="4191">
        <v>36</v>
      </c>
      <c r="D254" s="4194" t="s">
        <v>2433</v>
      </c>
      <c r="E254" s="4210">
        <v>50.71</v>
      </c>
      <c r="F254" s="4234">
        <f t="shared" si="12"/>
        <v>1825.56</v>
      </c>
    </row>
    <row r="255" spans="1:7" ht="15" customHeight="1">
      <c r="A255" s="4390"/>
      <c r="B255" s="4212" t="s">
        <v>3991</v>
      </c>
      <c r="C255" s="4191">
        <v>6</v>
      </c>
      <c r="D255" s="4194" t="s">
        <v>2433</v>
      </c>
      <c r="E255" s="4210">
        <v>2175</v>
      </c>
      <c r="F255" s="4234">
        <f t="shared" si="12"/>
        <v>13050</v>
      </c>
    </row>
    <row r="256" spans="1:7" ht="15" customHeight="1">
      <c r="A256" s="4390"/>
      <c r="B256" s="4212" t="s">
        <v>3992</v>
      </c>
      <c r="C256" s="4191">
        <v>1</v>
      </c>
      <c r="D256" s="4194" t="s">
        <v>2433</v>
      </c>
      <c r="E256" s="4210">
        <v>3175</v>
      </c>
      <c r="F256" s="4234">
        <f t="shared" si="12"/>
        <v>3175</v>
      </c>
    </row>
    <row r="257" spans="1:6" ht="15" customHeight="1">
      <c r="A257" s="4390"/>
      <c r="B257" s="4212" t="s">
        <v>3993</v>
      </c>
      <c r="C257" s="4191">
        <v>6</v>
      </c>
      <c r="D257" s="4194" t="s">
        <v>2433</v>
      </c>
      <c r="E257" s="4210">
        <v>1050</v>
      </c>
      <c r="F257" s="4234">
        <f t="shared" si="12"/>
        <v>6300</v>
      </c>
    </row>
    <row r="258" spans="1:6" ht="15" customHeight="1">
      <c r="A258" s="4390"/>
      <c r="B258" s="4212" t="s">
        <v>3994</v>
      </c>
      <c r="C258" s="4191">
        <v>3</v>
      </c>
      <c r="D258" s="4194" t="s">
        <v>2433</v>
      </c>
      <c r="E258" s="4210">
        <v>445</v>
      </c>
      <c r="F258" s="4234">
        <f t="shared" si="12"/>
        <v>1335</v>
      </c>
    </row>
    <row r="259" spans="1:6" ht="15" customHeight="1">
      <c r="A259" s="4390"/>
      <c r="B259" s="4212" t="s">
        <v>3995</v>
      </c>
      <c r="C259" s="4191">
        <v>8</v>
      </c>
      <c r="D259" s="4194" t="s">
        <v>2433</v>
      </c>
      <c r="E259" s="4210">
        <v>1770</v>
      </c>
      <c r="F259" s="4234">
        <f t="shared" si="12"/>
        <v>14160</v>
      </c>
    </row>
    <row r="260" spans="1:6" ht="15" customHeight="1">
      <c r="A260" s="4390"/>
      <c r="B260" s="4212" t="s">
        <v>3996</v>
      </c>
      <c r="C260" s="4191">
        <v>7</v>
      </c>
      <c r="D260" s="4194" t="s">
        <v>2433</v>
      </c>
      <c r="E260" s="4210">
        <v>1320</v>
      </c>
      <c r="F260" s="4234">
        <f t="shared" si="12"/>
        <v>9240</v>
      </c>
    </row>
    <row r="261" spans="1:6" ht="15" customHeight="1">
      <c r="A261" s="4390"/>
      <c r="B261" s="4212" t="s">
        <v>3997</v>
      </c>
      <c r="C261" s="4191">
        <v>5</v>
      </c>
      <c r="D261" s="4194" t="s">
        <v>2433</v>
      </c>
      <c r="E261" s="4210">
        <v>60.1</v>
      </c>
      <c r="F261" s="4234">
        <f t="shared" si="12"/>
        <v>300.5</v>
      </c>
    </row>
    <row r="262" spans="1:6" ht="15" customHeight="1">
      <c r="A262" s="4390"/>
      <c r="B262" s="4212" t="s">
        <v>3998</v>
      </c>
      <c r="C262" s="4191">
        <v>1</v>
      </c>
      <c r="D262" s="4312" t="s">
        <v>42</v>
      </c>
      <c r="E262" s="4210">
        <v>10000</v>
      </c>
      <c r="F262" s="4234">
        <f t="shared" si="12"/>
        <v>10000</v>
      </c>
    </row>
    <row r="263" spans="1:6" ht="15" customHeight="1">
      <c r="A263" s="4390"/>
      <c r="B263" s="4212" t="s">
        <v>3999</v>
      </c>
      <c r="C263" s="4208">
        <v>16</v>
      </c>
      <c r="D263" s="4194" t="s">
        <v>2433</v>
      </c>
      <c r="E263" s="4360">
        <v>882.85</v>
      </c>
      <c r="F263" s="4234">
        <f t="shared" si="12"/>
        <v>14125.6</v>
      </c>
    </row>
    <row r="264" spans="1:6" ht="15" customHeight="1">
      <c r="A264" s="4464"/>
      <c r="B264" s="4475" t="s">
        <v>4000</v>
      </c>
      <c r="C264" s="4500">
        <v>1</v>
      </c>
      <c r="D264" s="4477" t="s">
        <v>2433</v>
      </c>
      <c r="E264" s="4514">
        <v>882.05</v>
      </c>
      <c r="F264" s="4467">
        <f t="shared" si="12"/>
        <v>882.05</v>
      </c>
    </row>
    <row r="265" spans="1:6" ht="15" customHeight="1">
      <c r="A265" s="4390"/>
      <c r="B265" s="4212" t="s">
        <v>4001</v>
      </c>
      <c r="C265" s="4191">
        <v>8</v>
      </c>
      <c r="D265" s="4194" t="s">
        <v>2433</v>
      </c>
      <c r="E265" s="4210">
        <v>67.849999999999994</v>
      </c>
      <c r="F265" s="4234">
        <f t="shared" si="12"/>
        <v>542.79999999999995</v>
      </c>
    </row>
    <row r="266" spans="1:6" ht="15" customHeight="1">
      <c r="A266" s="4390"/>
      <c r="B266" s="4212" t="s">
        <v>4002</v>
      </c>
      <c r="C266" s="4191">
        <v>2</v>
      </c>
      <c r="D266" s="4194" t="s">
        <v>2433</v>
      </c>
      <c r="E266" s="4210">
        <v>2144.8000000000002</v>
      </c>
      <c r="F266" s="4234">
        <f t="shared" si="12"/>
        <v>4289.6000000000004</v>
      </c>
    </row>
    <row r="267" spans="1:6" ht="15" customHeight="1">
      <c r="A267" s="4390"/>
      <c r="B267" s="4212" t="s">
        <v>4003</v>
      </c>
      <c r="C267" s="4191">
        <v>5</v>
      </c>
      <c r="D267" s="4194" t="s">
        <v>3956</v>
      </c>
      <c r="E267" s="4210">
        <v>169.63</v>
      </c>
      <c r="F267" s="4234">
        <f t="shared" si="12"/>
        <v>848.15</v>
      </c>
    </row>
    <row r="268" spans="1:6" ht="15" customHeight="1">
      <c r="A268" s="4390"/>
      <c r="B268" s="4212" t="s">
        <v>4004</v>
      </c>
      <c r="C268" s="4191">
        <v>4</v>
      </c>
      <c r="D268" s="4194" t="s">
        <v>2433</v>
      </c>
      <c r="E268" s="4210">
        <v>1085.5999999999999</v>
      </c>
      <c r="F268" s="4234">
        <f t="shared" si="12"/>
        <v>4342.3999999999996</v>
      </c>
    </row>
    <row r="269" spans="1:6" ht="30" customHeight="1">
      <c r="A269" s="4393"/>
      <c r="B269" s="4212" t="s">
        <v>4005</v>
      </c>
      <c r="C269" s="4191">
        <v>1</v>
      </c>
      <c r="D269" s="4194" t="s">
        <v>2433</v>
      </c>
      <c r="E269" s="4210">
        <v>43905.74</v>
      </c>
      <c r="F269" s="4234">
        <f t="shared" si="12"/>
        <v>43905.74</v>
      </c>
    </row>
    <row r="270" spans="1:6" ht="30" customHeight="1">
      <c r="A270" s="4393"/>
      <c r="B270" s="3563" t="s">
        <v>4006</v>
      </c>
      <c r="C270" s="4191">
        <v>1</v>
      </c>
      <c r="D270" s="4194" t="s">
        <v>2433</v>
      </c>
      <c r="E270" s="4346">
        <v>83307.990000000005</v>
      </c>
      <c r="F270" s="4234">
        <f t="shared" si="12"/>
        <v>83307.990000000005</v>
      </c>
    </row>
    <row r="271" spans="1:6" ht="15" customHeight="1">
      <c r="A271" s="4390">
        <v>9</v>
      </c>
      <c r="B271" s="4344" t="s">
        <v>824</v>
      </c>
      <c r="C271" s="4232"/>
      <c r="D271" s="4250"/>
      <c r="E271" s="4234"/>
      <c r="F271" s="4234" t="str">
        <f t="shared" si="12"/>
        <v xml:space="preserve"> </v>
      </c>
    </row>
    <row r="272" spans="1:6" ht="14.25" customHeight="1">
      <c r="A272" s="4393">
        <v>9.1</v>
      </c>
      <c r="B272" s="4231" t="s">
        <v>2377</v>
      </c>
      <c r="C272" s="4232">
        <v>1.6</v>
      </c>
      <c r="D272" s="4250" t="s">
        <v>1</v>
      </c>
      <c r="E272" s="4234">
        <v>3080.05</v>
      </c>
      <c r="F272" s="4234">
        <f t="shared" si="12"/>
        <v>4928.08</v>
      </c>
    </row>
    <row r="273" spans="1:6" ht="14.25" customHeight="1">
      <c r="A273" s="4393">
        <v>9.1999999999999993</v>
      </c>
      <c r="B273" s="4231" t="s">
        <v>2378</v>
      </c>
      <c r="C273" s="4232">
        <v>3</v>
      </c>
      <c r="D273" s="4250" t="s">
        <v>1</v>
      </c>
      <c r="E273" s="4234">
        <v>3696.07</v>
      </c>
      <c r="F273" s="4234">
        <f t="shared" si="12"/>
        <v>11088.21</v>
      </c>
    </row>
    <row r="274" spans="1:6" ht="14.25" customHeight="1">
      <c r="A274" s="4393">
        <v>9.3000000000000007</v>
      </c>
      <c r="B274" s="4231" t="s">
        <v>2379</v>
      </c>
      <c r="C274" s="4232">
        <v>1.8</v>
      </c>
      <c r="D274" s="4250" t="s">
        <v>2432</v>
      </c>
      <c r="E274" s="4234">
        <v>2679.02</v>
      </c>
      <c r="F274" s="4234">
        <f t="shared" si="12"/>
        <v>4822.24</v>
      </c>
    </row>
    <row r="275" spans="1:6" ht="14.25" customHeight="1">
      <c r="A275" s="4389"/>
      <c r="B275" s="4231"/>
      <c r="C275" s="4232"/>
      <c r="D275" s="4250"/>
      <c r="E275" s="4234"/>
      <c r="F275" s="4234" t="str">
        <f t="shared" si="12"/>
        <v xml:space="preserve"> </v>
      </c>
    </row>
    <row r="276" spans="1:6" ht="15" customHeight="1">
      <c r="A276" s="4390">
        <v>10</v>
      </c>
      <c r="B276" s="4344" t="s">
        <v>2065</v>
      </c>
      <c r="C276" s="4232"/>
      <c r="D276" s="4250"/>
      <c r="E276" s="4234"/>
      <c r="F276" s="4234" t="str">
        <f t="shared" si="12"/>
        <v xml:space="preserve"> </v>
      </c>
    </row>
    <row r="277" spans="1:6" ht="14.25" customHeight="1">
      <c r="A277" s="4393">
        <v>10.1</v>
      </c>
      <c r="B277" s="4212" t="s">
        <v>4033</v>
      </c>
      <c r="C277" s="4191">
        <v>1</v>
      </c>
      <c r="D277" s="4194" t="s">
        <v>2433</v>
      </c>
      <c r="E277" s="4210">
        <v>24297.38</v>
      </c>
      <c r="F277" s="4234">
        <f t="shared" si="12"/>
        <v>24297.38</v>
      </c>
    </row>
    <row r="278" spans="1:6" ht="14.25" customHeight="1">
      <c r="A278" s="4393">
        <v>10.199999999999999</v>
      </c>
      <c r="B278" s="4212" t="s">
        <v>3616</v>
      </c>
      <c r="C278" s="4191">
        <v>1</v>
      </c>
      <c r="D278" s="4194" t="s">
        <v>2433</v>
      </c>
      <c r="E278" s="4210">
        <v>328942.11</v>
      </c>
      <c r="F278" s="4234">
        <f t="shared" si="12"/>
        <v>328942.11</v>
      </c>
    </row>
    <row r="279" spans="1:6" ht="14.25" customHeight="1">
      <c r="A279" s="4393">
        <v>10.3</v>
      </c>
      <c r="B279" s="4212" t="s">
        <v>3617</v>
      </c>
      <c r="C279" s="4191">
        <v>1</v>
      </c>
      <c r="D279" s="4194" t="s">
        <v>2433</v>
      </c>
      <c r="E279" s="4210">
        <v>61195.98</v>
      </c>
      <c r="F279" s="4234">
        <f t="shared" si="12"/>
        <v>61195.98</v>
      </c>
    </row>
    <row r="280" spans="1:6" ht="14.25" customHeight="1">
      <c r="A280" s="4393">
        <v>10.4</v>
      </c>
      <c r="B280" s="4212" t="s">
        <v>2380</v>
      </c>
      <c r="C280" s="4191">
        <v>2</v>
      </c>
      <c r="D280" s="4194" t="s">
        <v>2433</v>
      </c>
      <c r="E280" s="4210">
        <v>27708.76</v>
      </c>
      <c r="F280" s="4234">
        <f t="shared" si="12"/>
        <v>55417.52</v>
      </c>
    </row>
    <row r="281" spans="1:6" ht="14.25" customHeight="1">
      <c r="A281" s="4393">
        <v>10.5</v>
      </c>
      <c r="B281" s="4212" t="s">
        <v>3618</v>
      </c>
      <c r="C281" s="4191">
        <v>2</v>
      </c>
      <c r="D281" s="4194" t="s">
        <v>2433</v>
      </c>
      <c r="E281" s="4210">
        <v>550</v>
      </c>
      <c r="F281" s="4234">
        <f t="shared" si="12"/>
        <v>1100</v>
      </c>
    </row>
    <row r="282" spans="1:6" ht="14.25" customHeight="1">
      <c r="A282" s="4393">
        <v>10.6</v>
      </c>
      <c r="B282" s="4313" t="s">
        <v>2381</v>
      </c>
      <c r="C282" s="4314">
        <v>12</v>
      </c>
      <c r="D282" s="4315" t="s">
        <v>2433</v>
      </c>
      <c r="E282" s="4316">
        <v>5699.4</v>
      </c>
      <c r="F282" s="4234">
        <f t="shared" si="12"/>
        <v>68392.800000000003</v>
      </c>
    </row>
    <row r="283" spans="1:6" ht="14.25" customHeight="1">
      <c r="A283" s="4393">
        <v>10.7</v>
      </c>
      <c r="B283" s="4212" t="s">
        <v>2382</v>
      </c>
      <c r="C283" s="4191">
        <v>2</v>
      </c>
      <c r="D283" s="4194" t="s">
        <v>2433</v>
      </c>
      <c r="E283" s="4210">
        <v>2950</v>
      </c>
      <c r="F283" s="4234">
        <f t="shared" si="12"/>
        <v>5900</v>
      </c>
    </row>
    <row r="284" spans="1:6" ht="14.25" customHeight="1">
      <c r="A284" s="4393">
        <v>10.8</v>
      </c>
      <c r="B284" s="4212" t="s">
        <v>2383</v>
      </c>
      <c r="C284" s="4191">
        <v>1</v>
      </c>
      <c r="D284" s="4194" t="s">
        <v>2433</v>
      </c>
      <c r="E284" s="4210">
        <v>3800.2</v>
      </c>
      <c r="F284" s="4234">
        <f t="shared" si="12"/>
        <v>3800.2</v>
      </c>
    </row>
    <row r="285" spans="1:6" ht="13.5" customHeight="1">
      <c r="A285" s="4393">
        <v>10.9</v>
      </c>
      <c r="B285" s="4212" t="s">
        <v>2384</v>
      </c>
      <c r="C285" s="4191">
        <v>1</v>
      </c>
      <c r="D285" s="4194" t="s">
        <v>2433</v>
      </c>
      <c r="E285" s="4210">
        <v>47607.48</v>
      </c>
      <c r="F285" s="4234">
        <f t="shared" si="12"/>
        <v>47607.48</v>
      </c>
    </row>
    <row r="286" spans="1:6" ht="75.75" customHeight="1">
      <c r="A286" s="4389">
        <v>10.1</v>
      </c>
      <c r="B286" s="4206" t="s">
        <v>3943</v>
      </c>
      <c r="C286" s="4191">
        <v>1</v>
      </c>
      <c r="D286" s="4194" t="s">
        <v>2433</v>
      </c>
      <c r="E286" s="4210">
        <v>104626.41</v>
      </c>
      <c r="F286" s="4234">
        <f t="shared" si="12"/>
        <v>104626.41</v>
      </c>
    </row>
    <row r="287" spans="1:6" ht="14.25" customHeight="1">
      <c r="A287" s="4389"/>
      <c r="B287" s="4231"/>
      <c r="C287" s="4232"/>
      <c r="D287" s="4250"/>
      <c r="E287" s="4234"/>
      <c r="F287" s="4234" t="str">
        <f t="shared" si="12"/>
        <v xml:space="preserve"> </v>
      </c>
    </row>
    <row r="288" spans="1:6" ht="15" customHeight="1">
      <c r="A288" s="4390">
        <v>11</v>
      </c>
      <c r="B288" s="4344" t="s">
        <v>833</v>
      </c>
      <c r="C288" s="4232"/>
      <c r="D288" s="4250"/>
      <c r="E288" s="4234"/>
      <c r="F288" s="4234" t="str">
        <f t="shared" si="12"/>
        <v xml:space="preserve"> </v>
      </c>
    </row>
    <row r="289" spans="1:6" ht="14.25" customHeight="1">
      <c r="A289" s="4393">
        <v>11.1</v>
      </c>
      <c r="B289" s="4212" t="s">
        <v>3619</v>
      </c>
      <c r="C289" s="4191">
        <v>3</v>
      </c>
      <c r="D289" s="4194" t="s">
        <v>2433</v>
      </c>
      <c r="E289" s="4210">
        <v>3500</v>
      </c>
      <c r="F289" s="4234">
        <f t="shared" si="12"/>
        <v>10500</v>
      </c>
    </row>
    <row r="290" spans="1:6" ht="14.25" customHeight="1">
      <c r="A290" s="4393">
        <v>11.2</v>
      </c>
      <c r="B290" s="4212" t="s">
        <v>3620</v>
      </c>
      <c r="C290" s="4191">
        <v>1</v>
      </c>
      <c r="D290" s="4194" t="s">
        <v>2433</v>
      </c>
      <c r="E290" s="4317">
        <v>10913.28</v>
      </c>
      <c r="F290" s="4234">
        <f t="shared" si="12"/>
        <v>10913.28</v>
      </c>
    </row>
    <row r="291" spans="1:6" ht="14.25" customHeight="1">
      <c r="A291" s="4393">
        <v>11.3</v>
      </c>
      <c r="B291" s="4212" t="s">
        <v>3621</v>
      </c>
      <c r="C291" s="4191">
        <v>1</v>
      </c>
      <c r="D291" s="4194" t="s">
        <v>2433</v>
      </c>
      <c r="E291" s="4317">
        <v>4677.12</v>
      </c>
      <c r="F291" s="4234">
        <f t="shared" si="12"/>
        <v>4677.12</v>
      </c>
    </row>
    <row r="292" spans="1:6" ht="14.25" customHeight="1">
      <c r="A292" s="4393">
        <v>11.4</v>
      </c>
      <c r="B292" s="4212" t="s">
        <v>3622</v>
      </c>
      <c r="C292" s="4191">
        <v>2</v>
      </c>
      <c r="D292" s="4194" t="s">
        <v>2433</v>
      </c>
      <c r="E292" s="4317">
        <v>5500</v>
      </c>
      <c r="F292" s="4234">
        <f t="shared" si="12"/>
        <v>11000</v>
      </c>
    </row>
    <row r="293" spans="1:6" ht="14.25" customHeight="1">
      <c r="A293" s="4389"/>
      <c r="B293" s="4212"/>
      <c r="C293" s="4191"/>
      <c r="D293" s="4194"/>
      <c r="E293" s="4317"/>
      <c r="F293" s="4234"/>
    </row>
    <row r="294" spans="1:6" ht="15" customHeight="1">
      <c r="A294" s="4390">
        <v>12</v>
      </c>
      <c r="B294" s="3435" t="s">
        <v>2073</v>
      </c>
      <c r="C294" s="4232"/>
      <c r="D294" s="4250"/>
      <c r="E294" s="4234"/>
      <c r="F294" s="4234" t="str">
        <f t="shared" ref="F294:F314" si="13">IF(C294&gt;0,(ROUND((E294*C294),2))," ")</f>
        <v xml:space="preserve"> </v>
      </c>
    </row>
    <row r="295" spans="1:6" ht="14.25" customHeight="1">
      <c r="A295" s="4393">
        <v>12.1</v>
      </c>
      <c r="B295" s="3563" t="s">
        <v>2385</v>
      </c>
      <c r="C295" s="4501">
        <v>2</v>
      </c>
      <c r="D295" s="4319" t="s">
        <v>2433</v>
      </c>
      <c r="E295" s="4317">
        <v>352.82</v>
      </c>
      <c r="F295" s="4234">
        <f t="shared" si="13"/>
        <v>705.64</v>
      </c>
    </row>
    <row r="296" spans="1:6" ht="14.25" customHeight="1">
      <c r="A296" s="4393">
        <v>12.2</v>
      </c>
      <c r="B296" s="3563" t="s">
        <v>2386</v>
      </c>
      <c r="C296" s="4501">
        <v>4</v>
      </c>
      <c r="D296" s="4319" t="s">
        <v>2433</v>
      </c>
      <c r="E296" s="4317">
        <v>165.2</v>
      </c>
      <c r="F296" s="4234">
        <f t="shared" si="13"/>
        <v>660.8</v>
      </c>
    </row>
    <row r="297" spans="1:6" ht="14.25" customHeight="1">
      <c r="A297" s="4393">
        <v>12.3</v>
      </c>
      <c r="B297" s="3563" t="s">
        <v>2387</v>
      </c>
      <c r="C297" s="4501">
        <v>4</v>
      </c>
      <c r="D297" s="4319" t="s">
        <v>2433</v>
      </c>
      <c r="E297" s="4317">
        <v>93.22</v>
      </c>
      <c r="F297" s="4234">
        <f t="shared" si="13"/>
        <v>372.88</v>
      </c>
    </row>
    <row r="298" spans="1:6" ht="14.25" customHeight="1">
      <c r="A298" s="4393">
        <v>12.4</v>
      </c>
      <c r="B298" s="3563" t="s">
        <v>3623</v>
      </c>
      <c r="C298" s="4501">
        <v>2</v>
      </c>
      <c r="D298" s="4319" t="s">
        <v>2433</v>
      </c>
      <c r="E298" s="4317">
        <v>295</v>
      </c>
      <c r="F298" s="4234">
        <f t="shared" si="13"/>
        <v>590</v>
      </c>
    </row>
    <row r="299" spans="1:6" ht="14.25" customHeight="1">
      <c r="A299" s="4393">
        <v>12.5</v>
      </c>
      <c r="B299" s="3563" t="s">
        <v>2388</v>
      </c>
      <c r="C299" s="4501">
        <v>2</v>
      </c>
      <c r="D299" s="4319" t="s">
        <v>2433</v>
      </c>
      <c r="E299" s="4317">
        <v>277.3</v>
      </c>
      <c r="F299" s="4234">
        <f t="shared" si="13"/>
        <v>554.6</v>
      </c>
    </row>
    <row r="300" spans="1:6" ht="14.25" customHeight="1">
      <c r="A300" s="4393">
        <v>12.6</v>
      </c>
      <c r="B300" s="3563" t="s">
        <v>2389</v>
      </c>
      <c r="C300" s="4501">
        <v>2</v>
      </c>
      <c r="D300" s="4319" t="s">
        <v>2433</v>
      </c>
      <c r="E300" s="4317">
        <v>548.70000000000005</v>
      </c>
      <c r="F300" s="4234">
        <f t="shared" si="13"/>
        <v>1097.4000000000001</v>
      </c>
    </row>
    <row r="301" spans="1:6" ht="14.25" customHeight="1">
      <c r="A301" s="4393">
        <v>12.7</v>
      </c>
      <c r="B301" s="3563" t="s">
        <v>2390</v>
      </c>
      <c r="C301" s="4501">
        <v>1</v>
      </c>
      <c r="D301" s="4319" t="s">
        <v>2433</v>
      </c>
      <c r="E301" s="4317">
        <v>5000</v>
      </c>
      <c r="F301" s="4234">
        <f t="shared" si="13"/>
        <v>5000</v>
      </c>
    </row>
    <row r="302" spans="1:6" ht="14.25" customHeight="1">
      <c r="A302" s="4393">
        <v>12.8</v>
      </c>
      <c r="B302" s="3563" t="s">
        <v>3624</v>
      </c>
      <c r="C302" s="4501">
        <v>2</v>
      </c>
      <c r="D302" s="4319" t="s">
        <v>2433</v>
      </c>
      <c r="E302" s="4317">
        <v>150</v>
      </c>
      <c r="F302" s="4234">
        <f t="shared" si="13"/>
        <v>300</v>
      </c>
    </row>
    <row r="303" spans="1:6" ht="14.25" customHeight="1">
      <c r="A303" s="4393">
        <v>12.9</v>
      </c>
      <c r="B303" s="3563" t="s">
        <v>4020</v>
      </c>
      <c r="C303" s="4501">
        <v>2</v>
      </c>
      <c r="D303" s="4319" t="s">
        <v>2433</v>
      </c>
      <c r="E303" s="4317">
        <v>247.8</v>
      </c>
      <c r="F303" s="4234">
        <f t="shared" si="13"/>
        <v>495.6</v>
      </c>
    </row>
    <row r="304" spans="1:6" ht="14.25" customHeight="1">
      <c r="A304" s="4389">
        <v>12.1</v>
      </c>
      <c r="B304" s="3563" t="s">
        <v>2391</v>
      </c>
      <c r="C304" s="4501">
        <v>1</v>
      </c>
      <c r="D304" s="4319" t="s">
        <v>2957</v>
      </c>
      <c r="E304" s="4317">
        <v>650</v>
      </c>
      <c r="F304" s="4234">
        <f t="shared" si="13"/>
        <v>650</v>
      </c>
    </row>
    <row r="305" spans="1:7" ht="14.25" customHeight="1">
      <c r="A305" s="4389">
        <v>12.11</v>
      </c>
      <c r="B305" s="3563" t="s">
        <v>2392</v>
      </c>
      <c r="C305" s="4501">
        <v>2</v>
      </c>
      <c r="D305" s="4319" t="s">
        <v>2433</v>
      </c>
      <c r="E305" s="4317">
        <v>126.26</v>
      </c>
      <c r="F305" s="4234">
        <f t="shared" si="13"/>
        <v>252.52</v>
      </c>
    </row>
    <row r="306" spans="1:7" ht="14.25" customHeight="1">
      <c r="A306" s="4389">
        <v>12.13</v>
      </c>
      <c r="B306" s="3563" t="s">
        <v>2393</v>
      </c>
      <c r="C306" s="4501">
        <v>2</v>
      </c>
      <c r="D306" s="4319" t="s">
        <v>2433</v>
      </c>
      <c r="E306" s="4317">
        <v>330.4</v>
      </c>
      <c r="F306" s="4234">
        <f t="shared" si="13"/>
        <v>660.8</v>
      </c>
    </row>
    <row r="307" spans="1:7" ht="14.25" customHeight="1">
      <c r="A307" s="4389">
        <v>12.4</v>
      </c>
      <c r="B307" s="3563" t="s">
        <v>3625</v>
      </c>
      <c r="C307" s="4501">
        <v>2</v>
      </c>
      <c r="D307" s="4319" t="s">
        <v>2433</v>
      </c>
      <c r="E307" s="4317">
        <v>258.42</v>
      </c>
      <c r="F307" s="4234">
        <f t="shared" si="13"/>
        <v>516.84</v>
      </c>
    </row>
    <row r="308" spans="1:7" ht="14.25" customHeight="1">
      <c r="A308" s="4455"/>
      <c r="B308" s="4451"/>
      <c r="C308" s="4465"/>
      <c r="D308" s="4466"/>
      <c r="E308" s="4467"/>
      <c r="F308" s="4467" t="str">
        <f t="shared" si="13"/>
        <v xml:space="preserve"> </v>
      </c>
    </row>
    <row r="309" spans="1:7" s="4226" customFormat="1" ht="15" customHeight="1">
      <c r="A309" s="4390">
        <v>13</v>
      </c>
      <c r="B309" s="4344" t="s">
        <v>819</v>
      </c>
      <c r="C309" s="4232"/>
      <c r="D309" s="4250"/>
      <c r="E309" s="4234"/>
      <c r="F309" s="4234" t="str">
        <f t="shared" si="13"/>
        <v xml:space="preserve"> </v>
      </c>
      <c r="G309" s="3557"/>
    </row>
    <row r="310" spans="1:7" s="4226" customFormat="1" ht="14.25" customHeight="1">
      <c r="A310" s="4393">
        <v>13.1</v>
      </c>
      <c r="B310" s="4231" t="s">
        <v>4007</v>
      </c>
      <c r="C310" s="4449">
        <v>19</v>
      </c>
      <c r="D310" s="4250" t="s">
        <v>2433</v>
      </c>
      <c r="E310" s="4234">
        <v>1153.96</v>
      </c>
      <c r="F310" s="4234">
        <f t="shared" si="13"/>
        <v>21925.24</v>
      </c>
      <c r="G310" s="3557"/>
    </row>
    <row r="311" spans="1:7" s="4226" customFormat="1" ht="14.25" customHeight="1">
      <c r="A311" s="4393">
        <v>13.2</v>
      </c>
      <c r="B311" s="4231" t="s">
        <v>4008</v>
      </c>
      <c r="C311" s="4449">
        <v>10</v>
      </c>
      <c r="D311" s="4250" t="s">
        <v>2433</v>
      </c>
      <c r="E311" s="4234">
        <v>1174.26</v>
      </c>
      <c r="F311" s="4234">
        <f t="shared" si="13"/>
        <v>11742.6</v>
      </c>
      <c r="G311" s="3557"/>
    </row>
    <row r="312" spans="1:7" s="4226" customFormat="1" ht="14.25" customHeight="1">
      <c r="A312" s="4393">
        <v>13.3</v>
      </c>
      <c r="B312" s="4231" t="s">
        <v>4009</v>
      </c>
      <c r="C312" s="4449">
        <v>4</v>
      </c>
      <c r="D312" s="4250" t="s">
        <v>2433</v>
      </c>
      <c r="E312" s="4234">
        <v>1195.6400000000001</v>
      </c>
      <c r="F312" s="4234">
        <f t="shared" si="13"/>
        <v>4782.5600000000004</v>
      </c>
      <c r="G312" s="3557"/>
    </row>
    <row r="313" spans="1:7" s="4226" customFormat="1" ht="14.25" customHeight="1">
      <c r="A313" s="4393">
        <v>13.4</v>
      </c>
      <c r="B313" s="4231" t="s">
        <v>4010</v>
      </c>
      <c r="C313" s="4449">
        <v>1</v>
      </c>
      <c r="D313" s="4250" t="s">
        <v>2433</v>
      </c>
      <c r="E313" s="4234">
        <v>1824.53</v>
      </c>
      <c r="F313" s="4234">
        <f t="shared" si="13"/>
        <v>1824.53</v>
      </c>
      <c r="G313" s="3557"/>
    </row>
    <row r="314" spans="1:7" s="4226" customFormat="1" ht="14.25" customHeight="1">
      <c r="A314" s="4393">
        <v>13.4</v>
      </c>
      <c r="B314" s="4231" t="s">
        <v>4011</v>
      </c>
      <c r="C314" s="4449">
        <v>1</v>
      </c>
      <c r="D314" s="4250" t="s">
        <v>2433</v>
      </c>
      <c r="E314" s="4234">
        <v>5215.99</v>
      </c>
      <c r="F314" s="4234">
        <f t="shared" si="13"/>
        <v>5215.99</v>
      </c>
      <c r="G314" s="3557"/>
    </row>
    <row r="315" spans="1:7" s="4223" customFormat="1" ht="14.25" customHeight="1">
      <c r="A315" s="4392"/>
      <c r="B315" s="3563"/>
      <c r="C315" s="4370"/>
      <c r="D315" s="4312"/>
      <c r="E315" s="4217"/>
      <c r="F315" s="4217"/>
      <c r="G315" s="3557"/>
    </row>
    <row r="316" spans="1:7" ht="15" customHeight="1">
      <c r="A316" s="4390">
        <v>14</v>
      </c>
      <c r="B316" s="4344" t="s">
        <v>810</v>
      </c>
      <c r="C316" s="4232"/>
      <c r="D316" s="4250"/>
      <c r="E316" s="4234"/>
      <c r="F316" s="4234" t="str">
        <f t="shared" ref="F316:F364" si="14">IF(C316&gt;0,(ROUND((E316*C316),2))," ")</f>
        <v xml:space="preserve"> </v>
      </c>
    </row>
    <row r="317" spans="1:7" ht="14.25" customHeight="1">
      <c r="A317" s="4393">
        <v>14.1</v>
      </c>
      <c r="B317" s="4231" t="s">
        <v>2411</v>
      </c>
      <c r="C317" s="4232">
        <v>1</v>
      </c>
      <c r="D317" s="4250" t="s">
        <v>2433</v>
      </c>
      <c r="E317" s="4234">
        <v>8465.98</v>
      </c>
      <c r="F317" s="4234">
        <f t="shared" si="14"/>
        <v>8465.98</v>
      </c>
    </row>
    <row r="318" spans="1:7" ht="14.25" customHeight="1">
      <c r="A318" s="4393">
        <v>14.2</v>
      </c>
      <c r="B318" s="4231" t="s">
        <v>2410</v>
      </c>
      <c r="C318" s="4232">
        <v>1</v>
      </c>
      <c r="D318" s="4250" t="s">
        <v>2433</v>
      </c>
      <c r="E318" s="4234">
        <v>10007.26</v>
      </c>
      <c r="F318" s="4234">
        <f t="shared" si="14"/>
        <v>10007.26</v>
      </c>
    </row>
    <row r="319" spans="1:7" ht="14.25" customHeight="1">
      <c r="A319" s="4393">
        <v>14.3</v>
      </c>
      <c r="B319" s="4231" t="s">
        <v>2372</v>
      </c>
      <c r="C319" s="4232">
        <v>1</v>
      </c>
      <c r="D319" s="4250" t="s">
        <v>2433</v>
      </c>
      <c r="E319" s="4234">
        <v>7739.5</v>
      </c>
      <c r="F319" s="4234">
        <f t="shared" si="14"/>
        <v>7739.5</v>
      </c>
    </row>
    <row r="320" spans="1:7" ht="14.25" customHeight="1">
      <c r="A320" s="4393">
        <v>14.4</v>
      </c>
      <c r="B320" s="4231" t="s">
        <v>2373</v>
      </c>
      <c r="C320" s="4232">
        <v>1</v>
      </c>
      <c r="D320" s="4250" t="s">
        <v>2433</v>
      </c>
      <c r="E320" s="4234">
        <v>2450.34</v>
      </c>
      <c r="F320" s="4234">
        <f t="shared" si="14"/>
        <v>2450.34</v>
      </c>
    </row>
    <row r="321" spans="1:7" ht="14.25" customHeight="1">
      <c r="A321" s="4393">
        <v>14.5</v>
      </c>
      <c r="B321" s="4231" t="s">
        <v>2374</v>
      </c>
      <c r="C321" s="4232">
        <v>1</v>
      </c>
      <c r="D321" s="4250" t="s">
        <v>2433</v>
      </c>
      <c r="E321" s="4234">
        <v>2212.15</v>
      </c>
      <c r="F321" s="4234">
        <f t="shared" si="14"/>
        <v>2212.15</v>
      </c>
    </row>
    <row r="322" spans="1:7" ht="14.25" customHeight="1">
      <c r="A322" s="4393">
        <v>14.6</v>
      </c>
      <c r="B322" s="4231" t="s">
        <v>2375</v>
      </c>
      <c r="C322" s="4232">
        <v>1</v>
      </c>
      <c r="D322" s="4250" t="s">
        <v>2433</v>
      </c>
      <c r="E322" s="4234">
        <v>4886.3</v>
      </c>
      <c r="F322" s="4234">
        <f t="shared" si="14"/>
        <v>4886.3</v>
      </c>
    </row>
    <row r="323" spans="1:7" ht="14.25" customHeight="1">
      <c r="A323" s="4393">
        <v>14.7</v>
      </c>
      <c r="B323" s="4231" t="s">
        <v>2376</v>
      </c>
      <c r="C323" s="4232">
        <v>1</v>
      </c>
      <c r="D323" s="4250" t="s">
        <v>2433</v>
      </c>
      <c r="E323" s="4234">
        <v>3748.47</v>
      </c>
      <c r="F323" s="4234">
        <f t="shared" si="14"/>
        <v>3748.47</v>
      </c>
    </row>
    <row r="324" spans="1:7" ht="14.25" customHeight="1">
      <c r="A324" s="4393">
        <v>14.8</v>
      </c>
      <c r="B324" s="4231" t="s">
        <v>2937</v>
      </c>
      <c r="C324" s="4232">
        <v>1</v>
      </c>
      <c r="D324" s="4250" t="s">
        <v>2433</v>
      </c>
      <c r="E324" s="4234">
        <v>14230.08</v>
      </c>
      <c r="F324" s="4234">
        <f t="shared" si="14"/>
        <v>14230.08</v>
      </c>
    </row>
    <row r="325" spans="1:7" ht="14.25" customHeight="1">
      <c r="A325" s="4389"/>
      <c r="B325" s="4231"/>
      <c r="C325" s="4232"/>
      <c r="D325" s="4250"/>
      <c r="E325" s="4259"/>
      <c r="F325" s="4234" t="str">
        <f t="shared" si="14"/>
        <v xml:space="preserve"> </v>
      </c>
    </row>
    <row r="326" spans="1:7" s="4237" customFormat="1" ht="15" customHeight="1">
      <c r="A326" s="4390">
        <v>15</v>
      </c>
      <c r="B326" s="4344" t="s">
        <v>3834</v>
      </c>
      <c r="C326" s="4232"/>
      <c r="D326" s="4250"/>
      <c r="E326" s="4234"/>
      <c r="F326" s="4234" t="str">
        <f t="shared" si="14"/>
        <v xml:space="preserve"> </v>
      </c>
      <c r="G326" s="3557"/>
    </row>
    <row r="327" spans="1:7" s="4237" customFormat="1" ht="14.25" customHeight="1">
      <c r="A327" s="4393">
        <v>15.1</v>
      </c>
      <c r="B327" s="4231" t="s">
        <v>2394</v>
      </c>
      <c r="C327" s="4232">
        <v>1</v>
      </c>
      <c r="D327" s="4250" t="s">
        <v>42</v>
      </c>
      <c r="E327" s="4234">
        <v>700</v>
      </c>
      <c r="F327" s="4234">
        <f t="shared" si="14"/>
        <v>700</v>
      </c>
      <c r="G327" s="3557"/>
    </row>
    <row r="328" spans="1:7" s="4237" customFormat="1" ht="15" customHeight="1">
      <c r="A328" s="4394"/>
      <c r="B328" s="4231"/>
      <c r="C328" s="4232"/>
      <c r="D328" s="4250"/>
      <c r="E328" s="4234"/>
      <c r="F328" s="4234" t="str">
        <f t="shared" si="14"/>
        <v xml:space="preserve"> </v>
      </c>
      <c r="G328" s="3557"/>
    </row>
    <row r="329" spans="1:7" s="4237" customFormat="1" ht="27.75" customHeight="1">
      <c r="A329" s="4391">
        <v>15.2</v>
      </c>
      <c r="B329" s="4343" t="s">
        <v>3835</v>
      </c>
      <c r="C329" s="4232">
        <v>1</v>
      </c>
      <c r="D329" s="4250" t="s">
        <v>42</v>
      </c>
      <c r="E329" s="4234">
        <v>1200</v>
      </c>
      <c r="F329" s="4234">
        <f t="shared" si="14"/>
        <v>1200</v>
      </c>
      <c r="G329" s="3557"/>
    </row>
    <row r="330" spans="1:7" s="4237" customFormat="1" ht="15" customHeight="1">
      <c r="A330" s="4394"/>
      <c r="B330" s="3434"/>
      <c r="C330" s="4232"/>
      <c r="D330" s="4250"/>
      <c r="E330" s="4234"/>
      <c r="F330" s="4234" t="str">
        <f t="shared" si="14"/>
        <v xml:space="preserve"> </v>
      </c>
      <c r="G330" s="3557"/>
    </row>
    <row r="331" spans="1:7" s="4237" customFormat="1" ht="15" customHeight="1">
      <c r="A331" s="4391">
        <v>15.3</v>
      </c>
      <c r="B331" s="4344" t="s">
        <v>3511</v>
      </c>
      <c r="C331" s="4232"/>
      <c r="D331" s="4250"/>
      <c r="E331" s="4234"/>
      <c r="F331" s="4234" t="str">
        <f t="shared" si="14"/>
        <v xml:space="preserve"> </v>
      </c>
      <c r="G331" s="3557"/>
    </row>
    <row r="332" spans="1:7" s="4237" customFormat="1" ht="14.25" customHeight="1">
      <c r="A332" s="4389" t="s">
        <v>3841</v>
      </c>
      <c r="B332" s="4231" t="s">
        <v>3608</v>
      </c>
      <c r="C332" s="4232">
        <v>13.82</v>
      </c>
      <c r="D332" s="4250" t="s">
        <v>1</v>
      </c>
      <c r="E332" s="4224">
        <v>70.06</v>
      </c>
      <c r="F332" s="4234">
        <f t="shared" si="14"/>
        <v>968.23</v>
      </c>
      <c r="G332" s="3557"/>
    </row>
    <row r="333" spans="1:7" s="4237" customFormat="1" ht="15" customHeight="1">
      <c r="A333" s="4394"/>
      <c r="B333" s="4231"/>
      <c r="C333" s="4232"/>
      <c r="D333" s="4250"/>
      <c r="E333" s="4224"/>
      <c r="F333" s="4234" t="str">
        <f t="shared" si="14"/>
        <v xml:space="preserve"> </v>
      </c>
      <c r="G333" s="3557"/>
    </row>
    <row r="334" spans="1:7" s="4237" customFormat="1" ht="15" customHeight="1">
      <c r="A334" s="4391">
        <v>15.4</v>
      </c>
      <c r="B334" s="4344" t="s">
        <v>3512</v>
      </c>
      <c r="C334" s="4232"/>
      <c r="D334" s="4250"/>
      <c r="E334" s="4224"/>
      <c r="F334" s="4234" t="str">
        <f t="shared" si="14"/>
        <v xml:space="preserve"> </v>
      </c>
      <c r="G334" s="3557"/>
    </row>
    <row r="335" spans="1:7" s="4237" customFormat="1" ht="14.25" customHeight="1">
      <c r="A335" s="4389" t="s">
        <v>3836</v>
      </c>
      <c r="B335" s="4231" t="s">
        <v>3609</v>
      </c>
      <c r="C335" s="4232">
        <v>13.42</v>
      </c>
      <c r="D335" s="4250" t="s">
        <v>1</v>
      </c>
      <c r="E335" s="4224">
        <v>15.71</v>
      </c>
      <c r="F335" s="4234">
        <f t="shared" si="14"/>
        <v>210.83</v>
      </c>
      <c r="G335" s="3557"/>
    </row>
    <row r="336" spans="1:7" s="4237" customFormat="1" ht="15" customHeight="1">
      <c r="A336" s="4394"/>
      <c r="B336" s="4231"/>
      <c r="C336" s="4232"/>
      <c r="D336" s="4250"/>
      <c r="E336" s="4224"/>
      <c r="F336" s="4234" t="str">
        <f t="shared" si="14"/>
        <v xml:space="preserve"> </v>
      </c>
      <c r="G336" s="3557"/>
    </row>
    <row r="337" spans="1:7" s="4237" customFormat="1" ht="15" customHeight="1">
      <c r="A337" s="4391">
        <v>15.5</v>
      </c>
      <c r="B337" s="4344" t="s">
        <v>3513</v>
      </c>
      <c r="C337" s="4232"/>
      <c r="D337" s="4250"/>
      <c r="E337" s="4224"/>
      <c r="F337" s="4234" t="str">
        <f t="shared" si="14"/>
        <v xml:space="preserve"> </v>
      </c>
      <c r="G337" s="3557"/>
    </row>
    <row r="338" spans="1:7" s="4237" customFormat="1" ht="14.25" customHeight="1">
      <c r="A338" s="4389" t="s">
        <v>3842</v>
      </c>
      <c r="B338" s="4231" t="s">
        <v>3639</v>
      </c>
      <c r="C338" s="4232">
        <v>5</v>
      </c>
      <c r="D338" s="4250" t="s">
        <v>2433</v>
      </c>
      <c r="E338" s="4404">
        <v>27.23</v>
      </c>
      <c r="F338" s="4234">
        <f t="shared" si="14"/>
        <v>136.15</v>
      </c>
      <c r="G338" s="3557"/>
    </row>
    <row r="339" spans="1:7" s="4237" customFormat="1" ht="14.25" customHeight="1">
      <c r="A339" s="4389" t="s">
        <v>3843</v>
      </c>
      <c r="B339" s="4231" t="s">
        <v>3837</v>
      </c>
      <c r="C339" s="4232">
        <v>3</v>
      </c>
      <c r="D339" s="4250" t="s">
        <v>2433</v>
      </c>
      <c r="E339" s="4404">
        <v>38.840000000000003</v>
      </c>
      <c r="F339" s="4234">
        <f t="shared" si="14"/>
        <v>116.52</v>
      </c>
      <c r="G339" s="3557"/>
    </row>
    <row r="340" spans="1:7" s="4237" customFormat="1" ht="14.25" customHeight="1">
      <c r="A340" s="4389" t="s">
        <v>3844</v>
      </c>
      <c r="B340" s="4231" t="s">
        <v>3838</v>
      </c>
      <c r="C340" s="4232">
        <v>1</v>
      </c>
      <c r="D340" s="4250" t="s">
        <v>2433</v>
      </c>
      <c r="E340" s="4404">
        <v>129.97</v>
      </c>
      <c r="F340" s="4234">
        <f t="shared" si="14"/>
        <v>129.97</v>
      </c>
      <c r="G340" s="3557"/>
    </row>
    <row r="341" spans="1:7" s="4237" customFormat="1" ht="14.25" customHeight="1">
      <c r="A341" s="4389" t="s">
        <v>3845</v>
      </c>
      <c r="B341" s="4231" t="s">
        <v>3551</v>
      </c>
      <c r="C341" s="4232">
        <v>2</v>
      </c>
      <c r="D341" s="4250" t="s">
        <v>2433</v>
      </c>
      <c r="E341" s="4404">
        <v>27</v>
      </c>
      <c r="F341" s="4234">
        <f t="shared" si="14"/>
        <v>54</v>
      </c>
      <c r="G341" s="3557"/>
    </row>
    <row r="342" spans="1:7" s="4237" customFormat="1" ht="14.25" customHeight="1">
      <c r="A342" s="4389" t="s">
        <v>3846</v>
      </c>
      <c r="B342" s="4231" t="s">
        <v>3514</v>
      </c>
      <c r="C342" s="4232">
        <v>1</v>
      </c>
      <c r="D342" s="4250" t="s">
        <v>42</v>
      </c>
      <c r="E342" s="4234">
        <v>500</v>
      </c>
      <c r="F342" s="4234">
        <f t="shared" si="14"/>
        <v>500</v>
      </c>
      <c r="G342" s="3557"/>
    </row>
    <row r="343" spans="1:7" ht="14.25" customHeight="1">
      <c r="A343" s="4389"/>
      <c r="B343" s="4231"/>
      <c r="C343" s="4232"/>
      <c r="D343" s="4250"/>
      <c r="E343" s="4234"/>
      <c r="F343" s="4234" t="str">
        <f t="shared" si="14"/>
        <v xml:space="preserve"> </v>
      </c>
    </row>
    <row r="344" spans="1:7" s="4235" customFormat="1" ht="15" customHeight="1">
      <c r="A344" s="4391">
        <v>15.6</v>
      </c>
      <c r="B344" s="4344" t="s">
        <v>3537</v>
      </c>
      <c r="C344" s="4232"/>
      <c r="D344" s="4250"/>
      <c r="E344" s="4234"/>
      <c r="F344" s="4234" t="str">
        <f t="shared" si="14"/>
        <v xml:space="preserve"> </v>
      </c>
      <c r="G344" s="3557"/>
    </row>
    <row r="345" spans="1:7" s="4235" customFormat="1" ht="14.25" customHeight="1">
      <c r="A345" s="4389" t="s">
        <v>3847</v>
      </c>
      <c r="B345" s="4231" t="s">
        <v>2394</v>
      </c>
      <c r="C345" s="4232">
        <v>1</v>
      </c>
      <c r="D345" s="4250" t="s">
        <v>42</v>
      </c>
      <c r="E345" s="4234">
        <v>750</v>
      </c>
      <c r="F345" s="4234">
        <f>IF(C345&gt;0,(ROUND((E345*C345),2))," ")</f>
        <v>750</v>
      </c>
      <c r="G345" s="3557"/>
    </row>
    <row r="346" spans="1:7" s="4235" customFormat="1" ht="15" customHeight="1">
      <c r="A346" s="4394"/>
      <c r="B346" s="4399"/>
      <c r="C346" s="4232"/>
      <c r="D346" s="4250"/>
      <c r="E346" s="4234"/>
      <c r="F346" s="4234" t="str">
        <f t="shared" si="14"/>
        <v xml:space="preserve"> </v>
      </c>
      <c r="G346" s="3557"/>
    </row>
    <row r="347" spans="1:7" s="4235" customFormat="1" ht="15" customHeight="1">
      <c r="A347" s="4394" t="s">
        <v>3848</v>
      </c>
      <c r="B347" s="4343" t="s">
        <v>3835</v>
      </c>
      <c r="C347" s="4232">
        <v>1</v>
      </c>
      <c r="D347" s="4250" t="s">
        <v>42</v>
      </c>
      <c r="E347" s="4234">
        <v>1600</v>
      </c>
      <c r="F347" s="4234">
        <f t="shared" si="14"/>
        <v>1600</v>
      </c>
      <c r="G347" s="3557"/>
    </row>
    <row r="348" spans="1:7" s="4235" customFormat="1" ht="15" customHeight="1">
      <c r="A348" s="4394"/>
      <c r="B348" s="4399"/>
      <c r="C348" s="4232"/>
      <c r="D348" s="4250"/>
      <c r="E348" s="4234"/>
      <c r="F348" s="4234" t="str">
        <f t="shared" si="14"/>
        <v xml:space="preserve"> </v>
      </c>
      <c r="G348" s="3557"/>
    </row>
    <row r="349" spans="1:7" s="4235" customFormat="1" ht="15" customHeight="1">
      <c r="A349" s="4394" t="s">
        <v>3849</v>
      </c>
      <c r="B349" s="4344" t="s">
        <v>3511</v>
      </c>
      <c r="C349" s="4232"/>
      <c r="D349" s="4250"/>
      <c r="E349" s="4234"/>
      <c r="F349" s="4234" t="str">
        <f t="shared" si="14"/>
        <v xml:space="preserve"> </v>
      </c>
      <c r="G349" s="3557"/>
    </row>
    <row r="350" spans="1:7" s="4235" customFormat="1" ht="14.25" customHeight="1">
      <c r="A350" s="4389" t="s">
        <v>3850</v>
      </c>
      <c r="B350" s="4231" t="s">
        <v>3611</v>
      </c>
      <c r="C350" s="4232">
        <v>3.09</v>
      </c>
      <c r="D350" s="4250" t="s">
        <v>1</v>
      </c>
      <c r="E350" s="4234">
        <v>197.75</v>
      </c>
      <c r="F350" s="4234">
        <f t="shared" si="14"/>
        <v>611.04999999999995</v>
      </c>
      <c r="G350" s="3557"/>
    </row>
    <row r="351" spans="1:7" s="4235" customFormat="1" ht="14.25" customHeight="1">
      <c r="A351" s="4389" t="s">
        <v>3851</v>
      </c>
      <c r="B351" s="4231" t="s">
        <v>3610</v>
      </c>
      <c r="C351" s="4232">
        <v>7.28</v>
      </c>
      <c r="D351" s="4250" t="s">
        <v>1</v>
      </c>
      <c r="E351" s="4234">
        <v>692.39</v>
      </c>
      <c r="F351" s="4234">
        <f t="shared" si="14"/>
        <v>5040.6000000000004</v>
      </c>
      <c r="G351" s="3557"/>
    </row>
    <row r="352" spans="1:7" s="4235" customFormat="1" ht="15" customHeight="1">
      <c r="A352" s="4394"/>
      <c r="B352" s="4399"/>
      <c r="C352" s="4232"/>
      <c r="D352" s="4250"/>
      <c r="E352" s="4234"/>
      <c r="F352" s="4234" t="str">
        <f t="shared" si="14"/>
        <v xml:space="preserve"> </v>
      </c>
      <c r="G352" s="3557"/>
    </row>
    <row r="353" spans="1:7" s="4235" customFormat="1" ht="15" customHeight="1">
      <c r="A353" s="4394" t="s">
        <v>3852</v>
      </c>
      <c r="B353" s="4344" t="s">
        <v>3512</v>
      </c>
      <c r="C353" s="4232"/>
      <c r="D353" s="4250"/>
      <c r="E353" s="4234"/>
      <c r="F353" s="4234" t="str">
        <f t="shared" si="14"/>
        <v xml:space="preserve"> </v>
      </c>
      <c r="G353" s="3557"/>
    </row>
    <row r="354" spans="1:7" s="4235" customFormat="1" ht="14.25" customHeight="1">
      <c r="A354" s="4389" t="s">
        <v>3853</v>
      </c>
      <c r="B354" s="4231" t="s">
        <v>3612</v>
      </c>
      <c r="C354" s="4232">
        <v>3</v>
      </c>
      <c r="D354" s="4250" t="s">
        <v>1</v>
      </c>
      <c r="E354" s="4234">
        <v>19.64</v>
      </c>
      <c r="F354" s="4234">
        <f t="shared" si="14"/>
        <v>58.92</v>
      </c>
      <c r="G354" s="3557"/>
    </row>
    <row r="355" spans="1:7" s="4235" customFormat="1" ht="14.25" customHeight="1">
      <c r="A355" s="4389" t="s">
        <v>3854</v>
      </c>
      <c r="B355" s="4231" t="s">
        <v>3613</v>
      </c>
      <c r="C355" s="4232">
        <v>7</v>
      </c>
      <c r="D355" s="4250" t="s">
        <v>1</v>
      </c>
      <c r="E355" s="4234">
        <v>32.270000000000003</v>
      </c>
      <c r="F355" s="4234">
        <f t="shared" si="14"/>
        <v>225.89</v>
      </c>
      <c r="G355" s="3557"/>
    </row>
    <row r="356" spans="1:7" s="4235" customFormat="1" ht="15" customHeight="1">
      <c r="A356" s="4468"/>
      <c r="B356" s="4479"/>
      <c r="C356" s="4465"/>
      <c r="D356" s="4466"/>
      <c r="E356" s="4467"/>
      <c r="F356" s="4467" t="str">
        <f t="shared" si="14"/>
        <v xml:space="preserve"> </v>
      </c>
      <c r="G356" s="3557"/>
    </row>
    <row r="357" spans="1:7" s="4235" customFormat="1" ht="15" customHeight="1">
      <c r="A357" s="4394" t="s">
        <v>3855</v>
      </c>
      <c r="B357" s="4344" t="s">
        <v>3534</v>
      </c>
      <c r="C357" s="4232"/>
      <c r="D357" s="4250"/>
      <c r="E357" s="4234"/>
      <c r="F357" s="4234" t="str">
        <f t="shared" si="14"/>
        <v xml:space="preserve"> </v>
      </c>
      <c r="G357" s="3557"/>
    </row>
    <row r="358" spans="1:7" s="4235" customFormat="1" ht="14.25" customHeight="1">
      <c r="A358" s="4389" t="s">
        <v>3856</v>
      </c>
      <c r="B358" s="4231" t="s">
        <v>3552</v>
      </c>
      <c r="C358" s="4232">
        <v>1</v>
      </c>
      <c r="D358" s="4250" t="s">
        <v>2433</v>
      </c>
      <c r="E358" s="4234">
        <v>16.5</v>
      </c>
      <c r="F358" s="4234">
        <f t="shared" si="14"/>
        <v>16.5</v>
      </c>
      <c r="G358" s="3557"/>
    </row>
    <row r="359" spans="1:7" s="4235" customFormat="1" ht="14.25" customHeight="1">
      <c r="A359" s="4389" t="s">
        <v>3857</v>
      </c>
      <c r="B359" s="4231" t="s">
        <v>3535</v>
      </c>
      <c r="C359" s="4232">
        <v>1</v>
      </c>
      <c r="D359" s="4250" t="s">
        <v>2433</v>
      </c>
      <c r="E359" s="4234">
        <v>222.94</v>
      </c>
      <c r="F359" s="4234">
        <f t="shared" si="14"/>
        <v>222.94</v>
      </c>
      <c r="G359" s="3557"/>
    </row>
    <row r="360" spans="1:7" s="4235" customFormat="1" ht="14.25" customHeight="1">
      <c r="A360" s="4389" t="s">
        <v>3858</v>
      </c>
      <c r="B360" s="4231" t="s">
        <v>3536</v>
      </c>
      <c r="C360" s="4232">
        <v>1</v>
      </c>
      <c r="D360" s="4250" t="s">
        <v>2433</v>
      </c>
      <c r="E360" s="4234">
        <v>205.32</v>
      </c>
      <c r="F360" s="4234">
        <f t="shared" si="14"/>
        <v>205.32</v>
      </c>
      <c r="G360" s="3557"/>
    </row>
    <row r="361" spans="1:7" s="4235" customFormat="1" ht="14.25" customHeight="1">
      <c r="A361" s="4389" t="s">
        <v>3859</v>
      </c>
      <c r="B361" s="4231" t="s">
        <v>3553</v>
      </c>
      <c r="C361" s="4232">
        <v>1</v>
      </c>
      <c r="D361" s="4250" t="s">
        <v>2433</v>
      </c>
      <c r="E361" s="4234">
        <v>72.209999999999994</v>
      </c>
      <c r="F361" s="4234">
        <f t="shared" si="14"/>
        <v>72.209999999999994</v>
      </c>
      <c r="G361" s="3557"/>
    </row>
    <row r="362" spans="1:7" s="4235" customFormat="1" ht="14.25" customHeight="1">
      <c r="A362" s="4389" t="s">
        <v>3860</v>
      </c>
      <c r="B362" s="4231" t="s">
        <v>3554</v>
      </c>
      <c r="C362" s="4232">
        <v>1</v>
      </c>
      <c r="D362" s="4250" t="s">
        <v>2433</v>
      </c>
      <c r="E362" s="4234">
        <v>109.11</v>
      </c>
      <c r="F362" s="4234">
        <f t="shared" si="14"/>
        <v>109.11</v>
      </c>
      <c r="G362" s="3557"/>
    </row>
    <row r="363" spans="1:7" s="4235" customFormat="1" ht="14.25" customHeight="1">
      <c r="A363" s="4389" t="s">
        <v>3861</v>
      </c>
      <c r="B363" s="4231" t="s">
        <v>3839</v>
      </c>
      <c r="C363" s="4232">
        <v>1</v>
      </c>
      <c r="D363" s="4250" t="s">
        <v>42</v>
      </c>
      <c r="E363" s="4234">
        <v>500</v>
      </c>
      <c r="F363" s="4234">
        <f t="shared" si="14"/>
        <v>500</v>
      </c>
      <c r="G363" s="3557"/>
    </row>
    <row r="364" spans="1:7" s="4235" customFormat="1" ht="14.25" customHeight="1">
      <c r="A364" s="4389" t="s">
        <v>3862</v>
      </c>
      <c r="B364" s="4231" t="s">
        <v>3840</v>
      </c>
      <c r="C364" s="4232">
        <v>2</v>
      </c>
      <c r="D364" s="4250" t="s">
        <v>2433</v>
      </c>
      <c r="E364" s="4234">
        <v>4500</v>
      </c>
      <c r="F364" s="4234">
        <f t="shared" si="14"/>
        <v>9000</v>
      </c>
      <c r="G364" s="3557"/>
    </row>
    <row r="365" spans="1:7" s="4235" customFormat="1" ht="14.25" customHeight="1">
      <c r="A365" s="4389"/>
      <c r="B365" s="4231"/>
      <c r="C365" s="4232"/>
      <c r="D365" s="4250"/>
      <c r="E365" s="4234"/>
      <c r="F365" s="4234"/>
      <c r="G365" s="3557"/>
    </row>
    <row r="366" spans="1:7" ht="14.25" customHeight="1">
      <c r="A366" s="4390">
        <v>16</v>
      </c>
      <c r="B366" s="4231" t="s">
        <v>2595</v>
      </c>
      <c r="C366" s="4232">
        <v>1</v>
      </c>
      <c r="D366" s="4250" t="s">
        <v>2433</v>
      </c>
      <c r="E366" s="4234">
        <v>7500</v>
      </c>
      <c r="F366" s="4234">
        <f t="shared" ref="F366" si="15">IF(C366&gt;0,(ROUND((E366*C366),2))," ")</f>
        <v>7500</v>
      </c>
    </row>
    <row r="367" spans="1:7" s="4267" customFormat="1" ht="12.75" customHeight="1">
      <c r="A367" s="4305"/>
      <c r="B367" s="4305" t="s">
        <v>2126</v>
      </c>
      <c r="C367" s="4502"/>
      <c r="D367" s="4502"/>
      <c r="E367" s="4502"/>
      <c r="F367" s="4320">
        <f>SUM(F183:F366)</f>
        <v>4407734.8600000003</v>
      </c>
      <c r="G367" s="3557"/>
    </row>
    <row r="368" spans="1:7" s="4241" customFormat="1" ht="15" customHeight="1">
      <c r="A368" s="4394"/>
      <c r="B368" s="3435"/>
      <c r="C368" s="4265"/>
      <c r="D368" s="4272"/>
      <c r="E368" s="4265"/>
      <c r="F368" s="4265"/>
      <c r="G368" s="3557"/>
    </row>
    <row r="369" spans="1:7" s="4223" customFormat="1" ht="15">
      <c r="A369" s="4397" t="s">
        <v>851</v>
      </c>
      <c r="B369" s="3435" t="s">
        <v>1771</v>
      </c>
      <c r="C369" s="4222"/>
      <c r="D369" s="4312"/>
      <c r="E369" s="4217"/>
      <c r="F369" s="4217" t="str">
        <f t="shared" ref="F369:F432" si="16">IF(C369&gt;0,(ROUND((E369*C369),2))," ")</f>
        <v xml:space="preserve"> </v>
      </c>
      <c r="G369" s="3557"/>
    </row>
    <row r="370" spans="1:7" ht="15" customHeight="1">
      <c r="A370" s="4389"/>
      <c r="B370" s="3435"/>
      <c r="C370" s="4232"/>
      <c r="D370" s="4250"/>
      <c r="E370" s="4234"/>
      <c r="F370" s="4234" t="str">
        <f t="shared" si="16"/>
        <v xml:space="preserve"> </v>
      </c>
    </row>
    <row r="371" spans="1:7" ht="15" customHeight="1">
      <c r="A371" s="4390">
        <v>1</v>
      </c>
      <c r="B371" s="4344" t="s">
        <v>2165</v>
      </c>
      <c r="C371" s="4232"/>
      <c r="D371" s="4250"/>
      <c r="E371" s="4234"/>
      <c r="F371" s="4234" t="str">
        <f t="shared" si="16"/>
        <v xml:space="preserve"> </v>
      </c>
    </row>
    <row r="372" spans="1:7" ht="14.25" customHeight="1">
      <c r="A372" s="4393">
        <v>1.1000000000000001</v>
      </c>
      <c r="B372" s="4231" t="s">
        <v>4028</v>
      </c>
      <c r="C372" s="4232">
        <v>25.88</v>
      </c>
      <c r="D372" s="4250" t="s">
        <v>2432</v>
      </c>
      <c r="E372" s="4234">
        <v>79.19</v>
      </c>
      <c r="F372" s="4234">
        <f t="shared" si="16"/>
        <v>2049.44</v>
      </c>
    </row>
    <row r="373" spans="1:7" ht="14.25" customHeight="1">
      <c r="A373" s="4389"/>
      <c r="B373" s="4231"/>
      <c r="C373" s="4232"/>
      <c r="D373" s="4250"/>
      <c r="E373" s="4234"/>
      <c r="F373" s="4234"/>
    </row>
    <row r="374" spans="1:7" s="4267" customFormat="1" ht="12.75" customHeight="1">
      <c r="A374" s="4351">
        <v>2</v>
      </c>
      <c r="B374" s="4352" t="s">
        <v>3752</v>
      </c>
      <c r="C374" s="4503"/>
      <c r="D374" s="4515"/>
      <c r="E374" s="4503"/>
      <c r="F374" s="4353"/>
      <c r="G374" s="3557"/>
    </row>
    <row r="375" spans="1:7" s="4226" customFormat="1" ht="14.25" customHeight="1">
      <c r="A375" s="4393">
        <v>2.1</v>
      </c>
      <c r="B375" s="4231" t="s">
        <v>2398</v>
      </c>
      <c r="C375" s="4232">
        <v>14.21</v>
      </c>
      <c r="D375" s="4250" t="s">
        <v>2430</v>
      </c>
      <c r="E375" s="4234">
        <v>330.24</v>
      </c>
      <c r="F375" s="4234">
        <f t="shared" si="16"/>
        <v>4692.71</v>
      </c>
      <c r="G375" s="3557"/>
    </row>
    <row r="376" spans="1:7" s="4226" customFormat="1" ht="14.25" customHeight="1">
      <c r="A376" s="4393">
        <v>2.2000000000000002</v>
      </c>
      <c r="B376" s="3434" t="s">
        <v>3863</v>
      </c>
      <c r="C376" s="4234">
        <v>7.49</v>
      </c>
      <c r="D376" s="4250" t="s">
        <v>2431</v>
      </c>
      <c r="E376" s="4234">
        <v>121.12</v>
      </c>
      <c r="F376" s="4234">
        <f t="shared" si="16"/>
        <v>907.19</v>
      </c>
      <c r="G376" s="3557"/>
    </row>
    <row r="377" spans="1:7" s="4226" customFormat="1" ht="14.25" customHeight="1">
      <c r="A377" s="4393">
        <v>2.2999999999999998</v>
      </c>
      <c r="B377" s="4231" t="s">
        <v>4021</v>
      </c>
      <c r="C377" s="4232">
        <v>7.49</v>
      </c>
      <c r="D377" s="4250" t="s">
        <v>2430</v>
      </c>
      <c r="E377" s="4234">
        <v>575</v>
      </c>
      <c r="F377" s="4234">
        <f t="shared" si="16"/>
        <v>4306.75</v>
      </c>
      <c r="G377" s="3557"/>
    </row>
    <row r="378" spans="1:7" s="4226" customFormat="1" ht="29.25" customHeight="1">
      <c r="A378" s="4393">
        <v>2.4</v>
      </c>
      <c r="B378" s="3434" t="s">
        <v>3833</v>
      </c>
      <c r="C378" s="4232">
        <v>8.73</v>
      </c>
      <c r="D378" s="4250" t="s">
        <v>2525</v>
      </c>
      <c r="E378" s="4234">
        <v>210</v>
      </c>
      <c r="F378" s="4234">
        <f>IF(C378&gt;0,(ROUND((E378*C378),2))," ")</f>
        <v>1833.3</v>
      </c>
      <c r="G378" s="3557"/>
    </row>
    <row r="379" spans="1:7" ht="14.25" customHeight="1">
      <c r="A379" s="4389"/>
      <c r="B379" s="4231"/>
      <c r="C379" s="4232"/>
      <c r="D379" s="4250"/>
      <c r="E379" s="4234"/>
      <c r="F379" s="4234" t="str">
        <f t="shared" si="16"/>
        <v xml:space="preserve"> </v>
      </c>
    </row>
    <row r="380" spans="1:7" ht="15" customHeight="1">
      <c r="A380" s="4390">
        <v>3</v>
      </c>
      <c r="B380" s="4344" t="s">
        <v>1776</v>
      </c>
      <c r="C380" s="4232"/>
      <c r="D380" s="4250"/>
      <c r="E380" s="4234"/>
      <c r="F380" s="4234" t="str">
        <f t="shared" si="16"/>
        <v xml:space="preserve"> </v>
      </c>
    </row>
    <row r="381" spans="1:7" ht="14.25" customHeight="1">
      <c r="A381" s="4393">
        <v>3.1</v>
      </c>
      <c r="B381" s="4212" t="s">
        <v>3742</v>
      </c>
      <c r="C381" s="4504">
        <v>1.28</v>
      </c>
      <c r="D381" s="4516" t="s">
        <v>3747</v>
      </c>
      <c r="E381" s="4234">
        <v>9645.7800000000007</v>
      </c>
      <c r="F381" s="4234">
        <f t="shared" si="16"/>
        <v>12346.6</v>
      </c>
    </row>
    <row r="382" spans="1:7" ht="14.25" customHeight="1">
      <c r="A382" s="4393">
        <v>3.2</v>
      </c>
      <c r="B382" s="4212" t="s">
        <v>3748</v>
      </c>
      <c r="C382" s="4350">
        <v>2.59</v>
      </c>
      <c r="D382" s="4516" t="s">
        <v>3747</v>
      </c>
      <c r="E382" s="4234">
        <v>10624.22</v>
      </c>
      <c r="F382" s="4234">
        <f t="shared" si="16"/>
        <v>27516.73</v>
      </c>
    </row>
    <row r="383" spans="1:7" ht="14.25" customHeight="1">
      <c r="A383" s="4393">
        <v>3.3</v>
      </c>
      <c r="B383" s="4206" t="s">
        <v>4022</v>
      </c>
      <c r="C383" s="4350">
        <v>2.11</v>
      </c>
      <c r="D383" s="4516" t="s">
        <v>3747</v>
      </c>
      <c r="E383" s="4234">
        <v>23377.279999999999</v>
      </c>
      <c r="F383" s="4234">
        <f t="shared" si="16"/>
        <v>49326.06</v>
      </c>
    </row>
    <row r="384" spans="1:7" ht="14.25" customHeight="1">
      <c r="A384" s="4393">
        <v>3.4</v>
      </c>
      <c r="B384" s="3563" t="s">
        <v>3743</v>
      </c>
      <c r="C384" s="4350">
        <v>0.5</v>
      </c>
      <c r="D384" s="4516" t="s">
        <v>3747</v>
      </c>
      <c r="E384" s="4234">
        <v>26692.52</v>
      </c>
      <c r="F384" s="4234">
        <f t="shared" si="16"/>
        <v>13346.26</v>
      </c>
    </row>
    <row r="385" spans="1:7" ht="14.25" customHeight="1">
      <c r="A385" s="4393">
        <v>3.5</v>
      </c>
      <c r="B385" s="3563" t="s">
        <v>3744</v>
      </c>
      <c r="C385" s="4350">
        <v>0.78</v>
      </c>
      <c r="D385" s="4516" t="s">
        <v>3747</v>
      </c>
      <c r="E385" s="4234">
        <v>20526</v>
      </c>
      <c r="F385" s="4234">
        <f t="shared" si="16"/>
        <v>16010.28</v>
      </c>
    </row>
    <row r="386" spans="1:7" ht="14.25" customHeight="1">
      <c r="A386" s="4393">
        <v>3.6</v>
      </c>
      <c r="B386" s="3563" t="s">
        <v>3745</v>
      </c>
      <c r="C386" s="4350">
        <v>0.84</v>
      </c>
      <c r="D386" s="4516" t="s">
        <v>3747</v>
      </c>
      <c r="E386" s="4234">
        <v>30157.53</v>
      </c>
      <c r="F386" s="4234">
        <f t="shared" si="16"/>
        <v>25332.33</v>
      </c>
    </row>
    <row r="387" spans="1:7" ht="14.25" customHeight="1">
      <c r="A387" s="4393">
        <v>3.7</v>
      </c>
      <c r="B387" s="3563" t="s">
        <v>3746</v>
      </c>
      <c r="C387" s="4504">
        <v>2.17</v>
      </c>
      <c r="D387" s="4516" t="s">
        <v>3747</v>
      </c>
      <c r="E387" s="4234">
        <v>9889.76</v>
      </c>
      <c r="F387" s="4234">
        <f t="shared" si="16"/>
        <v>21460.78</v>
      </c>
    </row>
    <row r="388" spans="1:7" ht="14.25" customHeight="1">
      <c r="A388" s="4393">
        <v>3.8</v>
      </c>
      <c r="B388" s="3563" t="s">
        <v>4023</v>
      </c>
      <c r="C388" s="4504">
        <v>3.5</v>
      </c>
      <c r="D388" s="4516" t="s">
        <v>3747</v>
      </c>
      <c r="E388" s="4234">
        <v>15362.46</v>
      </c>
      <c r="F388" s="4234">
        <f t="shared" si="16"/>
        <v>53768.61</v>
      </c>
    </row>
    <row r="389" spans="1:7" ht="14.25" customHeight="1">
      <c r="A389" s="4389"/>
      <c r="B389" s="4231"/>
      <c r="C389" s="4232"/>
      <c r="D389" s="4250"/>
      <c r="E389" s="4234"/>
      <c r="F389" s="4234"/>
    </row>
    <row r="390" spans="1:7" s="4223" customFormat="1" ht="15" customHeight="1">
      <c r="A390" s="4395">
        <v>4</v>
      </c>
      <c r="B390" s="4211" t="s">
        <v>1784</v>
      </c>
      <c r="C390" s="4222"/>
      <c r="D390" s="4312"/>
      <c r="E390" s="4217"/>
      <c r="F390" s="4217" t="str">
        <f t="shared" si="16"/>
        <v xml:space="preserve"> </v>
      </c>
      <c r="G390" s="3557"/>
    </row>
    <row r="391" spans="1:7" s="4223" customFormat="1" ht="14.25" customHeight="1">
      <c r="A391" s="4400">
        <v>4.0999999999999996</v>
      </c>
      <c r="B391" s="4212" t="s">
        <v>3739</v>
      </c>
      <c r="C391" s="4217">
        <v>6.97</v>
      </c>
      <c r="D391" s="4312" t="s">
        <v>2432</v>
      </c>
      <c r="E391" s="4217">
        <v>1168.02</v>
      </c>
      <c r="F391" s="4217">
        <f t="shared" si="16"/>
        <v>8141.1</v>
      </c>
      <c r="G391" s="3557"/>
    </row>
    <row r="392" spans="1:7" s="4223" customFormat="1" ht="14.25" customHeight="1">
      <c r="A392" s="4400">
        <v>4.2</v>
      </c>
      <c r="B392" s="4212" t="s">
        <v>3740</v>
      </c>
      <c r="C392" s="4222">
        <v>40.700000000000003</v>
      </c>
      <c r="D392" s="4312" t="s">
        <v>2432</v>
      </c>
      <c r="E392" s="4217">
        <v>1200.45</v>
      </c>
      <c r="F392" s="4217">
        <f t="shared" si="16"/>
        <v>48858.32</v>
      </c>
      <c r="G392" s="3557"/>
    </row>
    <row r="393" spans="1:7" s="4223" customFormat="1" ht="14.25" customHeight="1">
      <c r="A393" s="4400">
        <v>4.3</v>
      </c>
      <c r="B393" s="3563" t="s">
        <v>2362</v>
      </c>
      <c r="C393" s="4222">
        <v>17.8</v>
      </c>
      <c r="D393" s="4312" t="s">
        <v>1</v>
      </c>
      <c r="E393" s="4217">
        <v>753.08</v>
      </c>
      <c r="F393" s="4217">
        <f t="shared" si="16"/>
        <v>13404.82</v>
      </c>
      <c r="G393" s="3557"/>
    </row>
    <row r="394" spans="1:7" s="4223" customFormat="1" ht="15" customHeight="1">
      <c r="A394" s="4401"/>
      <c r="B394" s="4221"/>
      <c r="C394" s="4222"/>
      <c r="D394" s="4312"/>
      <c r="E394" s="4217"/>
      <c r="F394" s="4217" t="str">
        <f t="shared" si="16"/>
        <v xml:space="preserve"> </v>
      </c>
      <c r="G394" s="3557"/>
    </row>
    <row r="395" spans="1:7" s="4223" customFormat="1" ht="15" customHeight="1">
      <c r="A395" s="4395">
        <v>5</v>
      </c>
      <c r="B395" s="4211" t="s">
        <v>859</v>
      </c>
      <c r="C395" s="4222"/>
      <c r="D395" s="4312"/>
      <c r="E395" s="4217"/>
      <c r="F395" s="4217" t="str">
        <f t="shared" si="16"/>
        <v xml:space="preserve"> </v>
      </c>
      <c r="G395" s="3557"/>
    </row>
    <row r="396" spans="1:7" s="4267" customFormat="1" ht="14.25" customHeight="1">
      <c r="A396" s="4400">
        <v>5.0999999999999996</v>
      </c>
      <c r="B396" s="3563" t="s">
        <v>2567</v>
      </c>
      <c r="C396" s="4222">
        <v>66.63</v>
      </c>
      <c r="D396" s="4312" t="s">
        <v>2432</v>
      </c>
      <c r="E396" s="4217">
        <v>56.57</v>
      </c>
      <c r="F396" s="4217">
        <f t="shared" si="16"/>
        <v>3769.26</v>
      </c>
      <c r="G396" s="3557"/>
    </row>
    <row r="397" spans="1:7" s="4223" customFormat="1" ht="14.25" customHeight="1">
      <c r="A397" s="4400">
        <v>5.2</v>
      </c>
      <c r="B397" s="3563" t="s">
        <v>2396</v>
      </c>
      <c r="C397" s="4222">
        <v>47.93</v>
      </c>
      <c r="D397" s="4312" t="s">
        <v>2432</v>
      </c>
      <c r="E397" s="4217">
        <v>336.35</v>
      </c>
      <c r="F397" s="4217">
        <f t="shared" si="16"/>
        <v>16121.26</v>
      </c>
      <c r="G397" s="3557"/>
    </row>
    <row r="398" spans="1:7" s="4223" customFormat="1" ht="14.25" customHeight="1">
      <c r="A398" s="4400">
        <v>5.3</v>
      </c>
      <c r="B398" s="3563" t="s">
        <v>2395</v>
      </c>
      <c r="C398" s="4222">
        <v>51.06</v>
      </c>
      <c r="D398" s="4312" t="s">
        <v>2432</v>
      </c>
      <c r="E398" s="4217">
        <v>382.2</v>
      </c>
      <c r="F398" s="4217">
        <f t="shared" si="16"/>
        <v>19515.13</v>
      </c>
      <c r="G398" s="3557"/>
    </row>
    <row r="399" spans="1:7" s="4267" customFormat="1" ht="14.25">
      <c r="A399" s="4400">
        <v>5.4</v>
      </c>
      <c r="B399" s="4212" t="s">
        <v>3456</v>
      </c>
      <c r="C399" s="4504">
        <v>26.94</v>
      </c>
      <c r="D399" s="4515" t="s">
        <v>3741</v>
      </c>
      <c r="E399" s="4503">
        <v>336.35</v>
      </c>
      <c r="F399" s="4348">
        <f t="shared" ref="F399" si="17">ROUND(C399*E399,2)</f>
        <v>9061.27</v>
      </c>
      <c r="G399" s="3557"/>
    </row>
    <row r="400" spans="1:7" s="4223" customFormat="1" ht="14.25" customHeight="1">
      <c r="A400" s="4400">
        <v>5.5</v>
      </c>
      <c r="B400" s="3563" t="s">
        <v>2397</v>
      </c>
      <c r="C400" s="4222">
        <v>29.81</v>
      </c>
      <c r="D400" s="4312" t="s">
        <v>2432</v>
      </c>
      <c r="E400" s="4217">
        <v>565.92999999999995</v>
      </c>
      <c r="F400" s="4217">
        <f t="shared" si="16"/>
        <v>16870.37</v>
      </c>
      <c r="G400" s="3557"/>
    </row>
    <row r="401" spans="1:7" s="4223" customFormat="1" ht="14.25" customHeight="1">
      <c r="A401" s="4400">
        <v>5.6</v>
      </c>
      <c r="B401" s="3563" t="s">
        <v>1548</v>
      </c>
      <c r="C401" s="4222">
        <v>104</v>
      </c>
      <c r="D401" s="4312" t="s">
        <v>1</v>
      </c>
      <c r="E401" s="4217">
        <v>107.14</v>
      </c>
      <c r="F401" s="4217">
        <f t="shared" si="16"/>
        <v>11142.56</v>
      </c>
      <c r="G401" s="3557"/>
    </row>
    <row r="402" spans="1:7" s="4223" customFormat="1" ht="14.25" customHeight="1">
      <c r="A402" s="4400">
        <v>5.7</v>
      </c>
      <c r="B402" s="3563" t="s">
        <v>3527</v>
      </c>
      <c r="C402" s="4222">
        <v>18.8</v>
      </c>
      <c r="D402" s="4312" t="s">
        <v>1</v>
      </c>
      <c r="E402" s="4217">
        <v>134</v>
      </c>
      <c r="F402" s="4217">
        <f t="shared" si="16"/>
        <v>2519.1999999999998</v>
      </c>
      <c r="G402" s="3557"/>
    </row>
    <row r="403" spans="1:7" s="4223" customFormat="1" ht="14.25" customHeight="1">
      <c r="A403" s="4400">
        <v>5.8</v>
      </c>
      <c r="B403" s="3563" t="s">
        <v>2352</v>
      </c>
      <c r="C403" s="4222">
        <v>125.93</v>
      </c>
      <c r="D403" s="4312" t="s">
        <v>2432</v>
      </c>
      <c r="E403" s="4217">
        <v>132.63999999999999</v>
      </c>
      <c r="F403" s="4217">
        <f t="shared" si="16"/>
        <v>16703.36</v>
      </c>
      <c r="G403" s="3557"/>
    </row>
    <row r="404" spans="1:7" s="4223" customFormat="1" ht="14.25" customHeight="1">
      <c r="A404" s="4400">
        <v>5.9</v>
      </c>
      <c r="B404" s="3563" t="s">
        <v>2346</v>
      </c>
      <c r="C404" s="4222">
        <v>15.86</v>
      </c>
      <c r="D404" s="4312" t="s">
        <v>2432</v>
      </c>
      <c r="E404" s="4217">
        <v>941.58</v>
      </c>
      <c r="F404" s="4217">
        <f t="shared" si="16"/>
        <v>14933.46</v>
      </c>
      <c r="G404" s="3557"/>
    </row>
    <row r="405" spans="1:7" s="4223" customFormat="1" ht="14.25" customHeight="1">
      <c r="A405" s="4392">
        <v>5.0999999999999996</v>
      </c>
      <c r="B405" s="4212" t="s">
        <v>3864</v>
      </c>
      <c r="C405" s="4222">
        <v>1</v>
      </c>
      <c r="D405" s="4312" t="s">
        <v>2433</v>
      </c>
      <c r="E405" s="4217">
        <v>2471.14</v>
      </c>
      <c r="F405" s="4217">
        <f t="shared" si="16"/>
        <v>2471.14</v>
      </c>
      <c r="G405" s="3557"/>
    </row>
    <row r="406" spans="1:7" ht="14.25" customHeight="1">
      <c r="A406" s="4455"/>
      <c r="B406" s="4451"/>
      <c r="C406" s="4465"/>
      <c r="D406" s="4466"/>
      <c r="E406" s="4467"/>
      <c r="F406" s="4467" t="str">
        <f t="shared" si="16"/>
        <v xml:space="preserve"> </v>
      </c>
    </row>
    <row r="407" spans="1:7" s="4241" customFormat="1" ht="15" customHeight="1">
      <c r="A407" s="4390">
        <v>6</v>
      </c>
      <c r="B407" s="4211" t="s">
        <v>2948</v>
      </c>
      <c r="C407" s="4263"/>
      <c r="D407" s="4272"/>
      <c r="E407" s="4265"/>
      <c r="F407" s="4265" t="str">
        <f t="shared" si="16"/>
        <v xml:space="preserve"> </v>
      </c>
      <c r="G407" s="3557"/>
    </row>
    <row r="408" spans="1:7" ht="14.25" customHeight="1">
      <c r="A408" s="4393">
        <v>6.1</v>
      </c>
      <c r="B408" s="4231" t="s">
        <v>2949</v>
      </c>
      <c r="C408" s="4232">
        <v>630</v>
      </c>
      <c r="D408" s="4250" t="s">
        <v>2602</v>
      </c>
      <c r="E408" s="4234">
        <v>31.49</v>
      </c>
      <c r="F408" s="4234">
        <f t="shared" si="16"/>
        <v>19838.7</v>
      </c>
    </row>
    <row r="409" spans="1:7" ht="14.25" customHeight="1">
      <c r="A409" s="4393">
        <v>6.2</v>
      </c>
      <c r="B409" s="4231" t="s">
        <v>2950</v>
      </c>
      <c r="C409" s="4232">
        <v>127.5</v>
      </c>
      <c r="D409" s="4250" t="s">
        <v>2602</v>
      </c>
      <c r="E409" s="4234">
        <v>24</v>
      </c>
      <c r="F409" s="4234">
        <f t="shared" si="16"/>
        <v>3060</v>
      </c>
    </row>
    <row r="410" spans="1:7" ht="14.25" customHeight="1">
      <c r="A410" s="4393">
        <v>6.3</v>
      </c>
      <c r="B410" s="4231" t="s">
        <v>2951</v>
      </c>
      <c r="C410" s="4232">
        <v>6</v>
      </c>
      <c r="D410" s="4250" t="s">
        <v>2433</v>
      </c>
      <c r="E410" s="4234">
        <v>84.22</v>
      </c>
      <c r="F410" s="4234">
        <f t="shared" si="16"/>
        <v>505.32</v>
      </c>
    </row>
    <row r="411" spans="1:7" ht="14.25" customHeight="1">
      <c r="A411" s="4393">
        <v>6.4</v>
      </c>
      <c r="B411" s="4231" t="s">
        <v>2952</v>
      </c>
      <c r="C411" s="4232">
        <v>8</v>
      </c>
      <c r="D411" s="4250" t="s">
        <v>2433</v>
      </c>
      <c r="E411" s="4234">
        <v>39.479999999999997</v>
      </c>
      <c r="F411" s="4234">
        <f t="shared" si="16"/>
        <v>315.83999999999997</v>
      </c>
    </row>
    <row r="412" spans="1:7" ht="14.25" customHeight="1">
      <c r="A412" s="4393">
        <v>6.5</v>
      </c>
      <c r="B412" s="4231" t="s">
        <v>2953</v>
      </c>
      <c r="C412" s="4232">
        <v>1</v>
      </c>
      <c r="D412" s="4250" t="s">
        <v>2433</v>
      </c>
      <c r="E412" s="4234">
        <v>11601.76</v>
      </c>
      <c r="F412" s="4234">
        <f t="shared" si="16"/>
        <v>11601.76</v>
      </c>
    </row>
    <row r="413" spans="1:7" ht="14.25" customHeight="1">
      <c r="A413" s="4393">
        <v>6.6</v>
      </c>
      <c r="B413" s="4231" t="s">
        <v>2954</v>
      </c>
      <c r="C413" s="4232">
        <v>1</v>
      </c>
      <c r="D413" s="4250" t="s">
        <v>42</v>
      </c>
      <c r="E413" s="4234">
        <v>16736</v>
      </c>
      <c r="F413" s="4234">
        <f t="shared" si="16"/>
        <v>16736</v>
      </c>
    </row>
    <row r="414" spans="1:7" ht="14.25" customHeight="1">
      <c r="A414" s="4389"/>
      <c r="B414" s="4231"/>
      <c r="C414" s="4232"/>
      <c r="D414" s="4250"/>
      <c r="E414" s="4234"/>
      <c r="F414" s="4234" t="str">
        <f t="shared" si="16"/>
        <v xml:space="preserve"> </v>
      </c>
    </row>
    <row r="415" spans="1:7" s="4223" customFormat="1" ht="15" customHeight="1">
      <c r="A415" s="4395">
        <v>7</v>
      </c>
      <c r="B415" s="4211" t="s">
        <v>3865</v>
      </c>
      <c r="C415" s="4222"/>
      <c r="D415" s="4312"/>
      <c r="E415" s="4217"/>
      <c r="F415" s="4217" t="str">
        <f t="shared" si="16"/>
        <v xml:space="preserve"> </v>
      </c>
      <c r="G415" s="3557"/>
    </row>
    <row r="416" spans="1:7" s="4223" customFormat="1" ht="14.25" customHeight="1">
      <c r="A416" s="4400">
        <v>7.1</v>
      </c>
      <c r="B416" s="4212" t="s">
        <v>3749</v>
      </c>
      <c r="C416" s="4504">
        <v>4</v>
      </c>
      <c r="D416" s="4515" t="s">
        <v>2433</v>
      </c>
      <c r="E416" s="4503">
        <v>1153.96</v>
      </c>
      <c r="F416" s="4217">
        <f t="shared" si="16"/>
        <v>4615.84</v>
      </c>
      <c r="G416" s="3557"/>
    </row>
    <row r="417" spans="1:7" s="4223" customFormat="1" ht="14.25" customHeight="1">
      <c r="A417" s="4400">
        <v>7.2</v>
      </c>
      <c r="B417" s="3563" t="s">
        <v>3750</v>
      </c>
      <c r="C417" s="4504">
        <v>1</v>
      </c>
      <c r="D417" s="4515" t="s">
        <v>2433</v>
      </c>
      <c r="E417" s="4503">
        <v>1551.32</v>
      </c>
      <c r="F417" s="4217">
        <f t="shared" si="16"/>
        <v>1551.32</v>
      </c>
      <c r="G417" s="3557"/>
    </row>
    <row r="418" spans="1:7" s="4223" customFormat="1" ht="14.25" customHeight="1">
      <c r="A418" s="4400">
        <v>7.3</v>
      </c>
      <c r="B418" s="3563" t="s">
        <v>3751</v>
      </c>
      <c r="C418" s="4504">
        <v>2</v>
      </c>
      <c r="D418" s="4515" t="s">
        <v>2433</v>
      </c>
      <c r="E418" s="4503">
        <v>1174.26</v>
      </c>
      <c r="F418" s="4217">
        <f t="shared" si="16"/>
        <v>2348.52</v>
      </c>
      <c r="G418" s="3557"/>
    </row>
    <row r="419" spans="1:7" s="4223" customFormat="1" ht="14.25" customHeight="1">
      <c r="A419" s="4400">
        <v>7.4</v>
      </c>
      <c r="B419" s="3563" t="s">
        <v>3866</v>
      </c>
      <c r="C419" s="4504">
        <v>1</v>
      </c>
      <c r="D419" s="4515" t="s">
        <v>2433</v>
      </c>
      <c r="E419" s="4346">
        <v>1746.95</v>
      </c>
      <c r="F419" s="4217">
        <f t="shared" si="16"/>
        <v>1746.95</v>
      </c>
      <c r="G419" s="3557"/>
    </row>
    <row r="420" spans="1:7" ht="14.25" customHeight="1">
      <c r="A420" s="4389"/>
      <c r="B420" s="4231"/>
      <c r="C420" s="4232"/>
      <c r="D420" s="4250"/>
      <c r="E420" s="4234"/>
      <c r="F420" s="4234" t="str">
        <f t="shared" si="16"/>
        <v xml:space="preserve"> </v>
      </c>
    </row>
    <row r="421" spans="1:7" ht="15" customHeight="1">
      <c r="A421" s="4390">
        <v>8</v>
      </c>
      <c r="B421" s="4344" t="s">
        <v>1816</v>
      </c>
      <c r="C421" s="4232"/>
      <c r="D421" s="4250"/>
      <c r="E421" s="4234"/>
      <c r="F421" s="4234" t="str">
        <f t="shared" si="16"/>
        <v xml:space="preserve"> </v>
      </c>
    </row>
    <row r="422" spans="1:7" ht="28.5" customHeight="1">
      <c r="A422" s="4393">
        <v>8.1</v>
      </c>
      <c r="B422" s="3563" t="s">
        <v>4024</v>
      </c>
      <c r="C422" s="4234">
        <v>2</v>
      </c>
      <c r="D422" s="4250" t="s">
        <v>2433</v>
      </c>
      <c r="E422" s="4234">
        <v>144461.5</v>
      </c>
      <c r="F422" s="4234">
        <f t="shared" si="16"/>
        <v>288923</v>
      </c>
    </row>
    <row r="423" spans="1:7" ht="14.25" customHeight="1">
      <c r="A423" s="4393">
        <v>8.1999999999999993</v>
      </c>
      <c r="B423" s="3563" t="s">
        <v>4025</v>
      </c>
      <c r="C423" s="4234">
        <v>2</v>
      </c>
      <c r="D423" s="4250" t="s">
        <v>2433</v>
      </c>
      <c r="E423" s="4234">
        <v>49029</v>
      </c>
      <c r="F423" s="4234">
        <f t="shared" si="16"/>
        <v>98058</v>
      </c>
    </row>
    <row r="424" spans="1:7" ht="14.25" customHeight="1">
      <c r="A424" s="4393">
        <v>8.3000000000000007</v>
      </c>
      <c r="B424" s="4212" t="s">
        <v>3626</v>
      </c>
      <c r="C424" s="4234">
        <v>3</v>
      </c>
      <c r="D424" s="4250" t="s">
        <v>2433</v>
      </c>
      <c r="E424" s="4234">
        <v>561100</v>
      </c>
      <c r="F424" s="4234">
        <f t="shared" si="16"/>
        <v>1683300</v>
      </c>
    </row>
    <row r="425" spans="1:7" ht="14.25" customHeight="1">
      <c r="A425" s="4393">
        <v>8.4</v>
      </c>
      <c r="B425" s="4212" t="s">
        <v>3627</v>
      </c>
      <c r="C425" s="4234">
        <v>1</v>
      </c>
      <c r="D425" s="4250" t="s">
        <v>2433</v>
      </c>
      <c r="E425" s="4234">
        <v>33116.699999999997</v>
      </c>
      <c r="F425" s="4234">
        <f t="shared" si="16"/>
        <v>33116.699999999997</v>
      </c>
    </row>
    <row r="426" spans="1:7" ht="14.25" customHeight="1">
      <c r="A426" s="4393">
        <v>8.5</v>
      </c>
      <c r="B426" s="4212" t="s">
        <v>3628</v>
      </c>
      <c r="C426" s="4234">
        <v>1</v>
      </c>
      <c r="D426" s="4250" t="s">
        <v>2433</v>
      </c>
      <c r="E426" s="4234">
        <v>1003</v>
      </c>
      <c r="F426" s="4234">
        <f t="shared" si="16"/>
        <v>1003</v>
      </c>
    </row>
    <row r="427" spans="1:7" ht="14.25" customHeight="1">
      <c r="A427" s="4393">
        <v>8.6</v>
      </c>
      <c r="B427" s="4321" t="s">
        <v>3629</v>
      </c>
      <c r="C427" s="4234">
        <v>5</v>
      </c>
      <c r="D427" s="4250" t="s">
        <v>2433</v>
      </c>
      <c r="E427" s="4234">
        <v>802.4</v>
      </c>
      <c r="F427" s="4234">
        <f t="shared" si="16"/>
        <v>4012</v>
      </c>
    </row>
    <row r="428" spans="1:7" ht="14.25" customHeight="1">
      <c r="A428" s="4393">
        <v>8.6999999999999993</v>
      </c>
      <c r="B428" s="3563" t="s">
        <v>3630</v>
      </c>
      <c r="C428" s="4234">
        <v>4</v>
      </c>
      <c r="D428" s="4250" t="s">
        <v>2433</v>
      </c>
      <c r="E428" s="4234">
        <v>4500</v>
      </c>
      <c r="F428" s="4234">
        <f t="shared" si="16"/>
        <v>18000</v>
      </c>
    </row>
    <row r="429" spans="1:7" ht="14.25" customHeight="1">
      <c r="A429" s="4393">
        <v>8.8000000000000007</v>
      </c>
      <c r="B429" s="4212" t="s">
        <v>3631</v>
      </c>
      <c r="C429" s="4234">
        <v>1</v>
      </c>
      <c r="D429" s="4250" t="s">
        <v>2433</v>
      </c>
      <c r="E429" s="4234">
        <v>1396.75</v>
      </c>
      <c r="F429" s="4234">
        <f t="shared" si="16"/>
        <v>1396.75</v>
      </c>
    </row>
    <row r="430" spans="1:7" ht="14.25" customHeight="1">
      <c r="A430" s="4393">
        <v>8.9</v>
      </c>
      <c r="B430" s="4212" t="s">
        <v>3632</v>
      </c>
      <c r="C430" s="4234">
        <v>1</v>
      </c>
      <c r="D430" s="4250" t="s">
        <v>2433</v>
      </c>
      <c r="E430" s="4234">
        <v>15400</v>
      </c>
      <c r="F430" s="4234">
        <f t="shared" si="16"/>
        <v>15400</v>
      </c>
    </row>
    <row r="431" spans="1:7" ht="14.25" customHeight="1">
      <c r="A431" s="4389">
        <v>8.1</v>
      </c>
      <c r="B431" s="3563" t="s">
        <v>3633</v>
      </c>
      <c r="C431" s="4234">
        <v>1</v>
      </c>
      <c r="D431" s="4250" t="s">
        <v>2433</v>
      </c>
      <c r="E431" s="4234">
        <v>3528</v>
      </c>
      <c r="F431" s="4234">
        <f t="shared" si="16"/>
        <v>3528</v>
      </c>
    </row>
    <row r="432" spans="1:7" ht="14.25" customHeight="1">
      <c r="A432" s="4389">
        <v>8.11</v>
      </c>
      <c r="B432" s="4212" t="s">
        <v>2945</v>
      </c>
      <c r="C432" s="4234">
        <v>1</v>
      </c>
      <c r="D432" s="4250" t="s">
        <v>2433</v>
      </c>
      <c r="E432" s="4234">
        <v>885000</v>
      </c>
      <c r="F432" s="4234">
        <f t="shared" si="16"/>
        <v>885000</v>
      </c>
    </row>
    <row r="433" spans="1:7" ht="14.25" customHeight="1">
      <c r="A433" s="4389">
        <v>8.1199999999999992</v>
      </c>
      <c r="B433" s="4212" t="s">
        <v>2946</v>
      </c>
      <c r="C433" s="4234">
        <v>8</v>
      </c>
      <c r="D433" s="4250" t="s">
        <v>2433</v>
      </c>
      <c r="E433" s="4234">
        <v>68204</v>
      </c>
      <c r="F433" s="4234">
        <f t="shared" ref="F433:F444" si="18">IF(C433&gt;0,(ROUND((E433*C433),2))," ")</f>
        <v>545632</v>
      </c>
    </row>
    <row r="434" spans="1:7" ht="14.25" customHeight="1">
      <c r="A434" s="4389">
        <v>8.1300000000000008</v>
      </c>
      <c r="B434" s="4212" t="s">
        <v>2947</v>
      </c>
      <c r="C434" s="4234">
        <v>1</v>
      </c>
      <c r="D434" s="4250" t="s">
        <v>2433</v>
      </c>
      <c r="E434" s="4234">
        <v>44974.04</v>
      </c>
      <c r="F434" s="4234">
        <f t="shared" si="18"/>
        <v>44974.04</v>
      </c>
    </row>
    <row r="435" spans="1:7" ht="14.25" customHeight="1">
      <c r="A435" s="4389"/>
      <c r="B435" s="4275"/>
      <c r="C435" s="4234"/>
      <c r="D435" s="4250"/>
      <c r="E435" s="4234"/>
      <c r="F435" s="4234" t="str">
        <f t="shared" si="18"/>
        <v xml:space="preserve"> </v>
      </c>
    </row>
    <row r="436" spans="1:7" s="4241" customFormat="1" ht="15" customHeight="1">
      <c r="A436" s="4390">
        <v>9</v>
      </c>
      <c r="B436" s="4344" t="s">
        <v>2958</v>
      </c>
      <c r="C436" s="4265"/>
      <c r="D436" s="4272"/>
      <c r="E436" s="4265"/>
      <c r="F436" s="4234" t="str">
        <f t="shared" si="18"/>
        <v xml:space="preserve"> </v>
      </c>
      <c r="G436" s="3557"/>
    </row>
    <row r="437" spans="1:7" ht="14.25" customHeight="1">
      <c r="A437" s="4393">
        <v>9.1</v>
      </c>
      <c r="B437" s="4275" t="s">
        <v>2394</v>
      </c>
      <c r="C437" s="4234">
        <v>37</v>
      </c>
      <c r="D437" s="4250" t="s">
        <v>1</v>
      </c>
      <c r="E437" s="4234">
        <v>16.11</v>
      </c>
      <c r="F437" s="4234">
        <f t="shared" si="18"/>
        <v>596.07000000000005</v>
      </c>
    </row>
    <row r="438" spans="1:7" ht="14.25" customHeight="1">
      <c r="A438" s="4393">
        <v>9.1999999999999993</v>
      </c>
      <c r="B438" s="4275" t="s">
        <v>2955</v>
      </c>
      <c r="C438" s="4234">
        <v>14.8</v>
      </c>
      <c r="D438" s="4250" t="s">
        <v>3154</v>
      </c>
      <c r="E438" s="4234">
        <v>330.24</v>
      </c>
      <c r="F438" s="4234">
        <f t="shared" si="18"/>
        <v>4887.55</v>
      </c>
    </row>
    <row r="439" spans="1:7" ht="14.25" customHeight="1">
      <c r="A439" s="4393">
        <v>9.3000000000000007</v>
      </c>
      <c r="B439" s="4275" t="s">
        <v>2546</v>
      </c>
      <c r="C439" s="4234">
        <v>1.85</v>
      </c>
      <c r="D439" s="4250" t="s">
        <v>2618</v>
      </c>
      <c r="E439" s="4234">
        <v>1313.13</v>
      </c>
      <c r="F439" s="4234">
        <f t="shared" si="18"/>
        <v>2429.29</v>
      </c>
    </row>
    <row r="440" spans="1:7" ht="14.25" customHeight="1">
      <c r="A440" s="4393">
        <v>9.4</v>
      </c>
      <c r="B440" s="3434" t="s">
        <v>2399</v>
      </c>
      <c r="C440" s="4234">
        <v>10.36</v>
      </c>
      <c r="D440" s="4250" t="s">
        <v>2431</v>
      </c>
      <c r="E440" s="4234">
        <v>121.12</v>
      </c>
      <c r="F440" s="4234">
        <f t="shared" si="18"/>
        <v>1254.8</v>
      </c>
    </row>
    <row r="441" spans="1:7" ht="28.5" customHeight="1">
      <c r="A441" s="4393">
        <v>9.5</v>
      </c>
      <c r="B441" s="4275" t="s">
        <v>2956</v>
      </c>
      <c r="C441" s="4234">
        <v>5.33</v>
      </c>
      <c r="D441" s="4250" t="s">
        <v>2525</v>
      </c>
      <c r="E441" s="4234">
        <v>210</v>
      </c>
      <c r="F441" s="4234">
        <f t="shared" si="18"/>
        <v>1119.3</v>
      </c>
    </row>
    <row r="442" spans="1:7" ht="14.25" customHeight="1">
      <c r="A442" s="4393">
        <v>9.6</v>
      </c>
      <c r="B442" s="4275" t="s">
        <v>3480</v>
      </c>
      <c r="C442" s="4234">
        <v>37</v>
      </c>
      <c r="D442" s="4250" t="s">
        <v>1</v>
      </c>
      <c r="E442" s="4234">
        <v>50</v>
      </c>
      <c r="F442" s="4234">
        <f t="shared" si="18"/>
        <v>1850</v>
      </c>
    </row>
    <row r="443" spans="1:7" ht="14.25" customHeight="1">
      <c r="A443" s="4393">
        <v>9.6999999999999993</v>
      </c>
      <c r="B443" s="4275" t="s">
        <v>2959</v>
      </c>
      <c r="C443" s="4234">
        <v>7</v>
      </c>
      <c r="D443" s="4250" t="s">
        <v>2433</v>
      </c>
      <c r="E443" s="4234">
        <v>17</v>
      </c>
      <c r="F443" s="4234">
        <f t="shared" si="18"/>
        <v>119</v>
      </c>
    </row>
    <row r="444" spans="1:7" ht="14.25" customHeight="1">
      <c r="A444" s="4393">
        <v>9.8000000000000007</v>
      </c>
      <c r="B444" s="4275" t="s">
        <v>3867</v>
      </c>
      <c r="C444" s="4234">
        <v>1</v>
      </c>
      <c r="D444" s="4250" t="s">
        <v>42</v>
      </c>
      <c r="E444" s="4234">
        <v>700</v>
      </c>
      <c r="F444" s="4234">
        <f t="shared" si="18"/>
        <v>700</v>
      </c>
    </row>
    <row r="445" spans="1:7" s="4267" customFormat="1" ht="12.75" customHeight="1">
      <c r="A445" s="4306"/>
      <c r="B445" s="4305" t="s">
        <v>2125</v>
      </c>
      <c r="C445" s="4499"/>
      <c r="D445" s="4499"/>
      <c r="E445" s="4499"/>
      <c r="F445" s="4308">
        <f>SUM(F369:F444)</f>
        <v>4114028.04</v>
      </c>
      <c r="G445" s="3557"/>
    </row>
    <row r="446" spans="1:7" ht="15" customHeight="1">
      <c r="A446" s="4394"/>
      <c r="B446" s="3435"/>
      <c r="C446" s="4265"/>
      <c r="D446" s="4272"/>
      <c r="E446" s="4265"/>
      <c r="F446" s="4265"/>
    </row>
    <row r="447" spans="1:7" s="4223" customFormat="1" ht="15">
      <c r="A447" s="4397" t="s">
        <v>877</v>
      </c>
      <c r="B447" s="3435" t="s">
        <v>3123</v>
      </c>
      <c r="C447" s="4322"/>
      <c r="D447" s="4323"/>
      <c r="E447" s="4324"/>
      <c r="F447" s="4324" t="str">
        <f t="shared" ref="F447:F485" si="19">IF(C447&gt;0,(ROUND((E447*C447),2))," ")</f>
        <v xml:space="preserve"> </v>
      </c>
      <c r="G447" s="3557"/>
    </row>
    <row r="448" spans="1:7" s="4241" customFormat="1" ht="15" customHeight="1">
      <c r="A448" s="4390">
        <v>1</v>
      </c>
      <c r="B448" s="4344" t="s">
        <v>2165</v>
      </c>
      <c r="C448" s="4263"/>
      <c r="D448" s="4272"/>
      <c r="E448" s="4265"/>
      <c r="F448" s="4265" t="str">
        <f t="shared" si="19"/>
        <v xml:space="preserve"> </v>
      </c>
      <c r="G448" s="3557"/>
    </row>
    <row r="449" spans="1:6" ht="14.25" customHeight="1">
      <c r="A449" s="4393">
        <v>1.1000000000000001</v>
      </c>
      <c r="B449" s="4231" t="s">
        <v>4028</v>
      </c>
      <c r="C449" s="4208">
        <v>1</v>
      </c>
      <c r="D449" s="4250" t="s">
        <v>2433</v>
      </c>
      <c r="E449" s="4210">
        <v>2000</v>
      </c>
      <c r="F449" s="4227">
        <f t="shared" si="19"/>
        <v>2000</v>
      </c>
    </row>
    <row r="450" spans="1:6" ht="14.25" customHeight="1">
      <c r="A450" s="4389"/>
      <c r="B450" s="4231"/>
      <c r="C450" s="4232"/>
      <c r="D450" s="4250"/>
      <c r="E450" s="4234"/>
      <c r="F450" s="4234" t="str">
        <f t="shared" si="19"/>
        <v xml:space="preserve"> </v>
      </c>
    </row>
    <row r="451" spans="1:6" ht="15" customHeight="1">
      <c r="A451" s="4390">
        <v>2</v>
      </c>
      <c r="B451" s="4344" t="s">
        <v>3709</v>
      </c>
      <c r="C451" s="4232"/>
      <c r="D451" s="4250"/>
      <c r="E451" s="4234"/>
      <c r="F451" s="4234" t="str">
        <f t="shared" si="19"/>
        <v xml:space="preserve"> </v>
      </c>
    </row>
    <row r="452" spans="1:6" ht="14.25" customHeight="1">
      <c r="A452" s="4393">
        <v>2.1</v>
      </c>
      <c r="B452" s="3434" t="s">
        <v>2398</v>
      </c>
      <c r="C452" s="4232">
        <v>8.9499999999999993</v>
      </c>
      <c r="D452" s="4250" t="s">
        <v>2430</v>
      </c>
      <c r="E452" s="4234">
        <v>330.24</v>
      </c>
      <c r="F452" s="4234">
        <f t="shared" si="19"/>
        <v>2955.65</v>
      </c>
    </row>
    <row r="453" spans="1:6" ht="14.25" customHeight="1">
      <c r="A453" s="4393">
        <v>2.2000000000000002</v>
      </c>
      <c r="B453" s="3434" t="s">
        <v>2399</v>
      </c>
      <c r="C453" s="4234">
        <v>4.33</v>
      </c>
      <c r="D453" s="4250" t="s">
        <v>2431</v>
      </c>
      <c r="E453" s="4234">
        <v>121.12</v>
      </c>
      <c r="F453" s="4234">
        <f t="shared" si="19"/>
        <v>524.45000000000005</v>
      </c>
    </row>
    <row r="454" spans="1:6" ht="29.25" customHeight="1">
      <c r="A454" s="4393">
        <v>2.2999999999999998</v>
      </c>
      <c r="B454" s="3434" t="s">
        <v>3833</v>
      </c>
      <c r="C454" s="4232">
        <v>6</v>
      </c>
      <c r="D454" s="4250" t="s">
        <v>2525</v>
      </c>
      <c r="E454" s="4234">
        <v>210</v>
      </c>
      <c r="F454" s="4234">
        <f t="shared" si="19"/>
        <v>1260</v>
      </c>
    </row>
    <row r="455" spans="1:6" ht="14.25" customHeight="1">
      <c r="A455" s="4455"/>
      <c r="B455" s="4451"/>
      <c r="C455" s="4465"/>
      <c r="D455" s="4466"/>
      <c r="E455" s="4467"/>
      <c r="F455" s="4467" t="str">
        <f t="shared" si="19"/>
        <v xml:space="preserve"> </v>
      </c>
    </row>
    <row r="456" spans="1:6" ht="15" customHeight="1">
      <c r="A456" s="4390">
        <v>3</v>
      </c>
      <c r="B456" s="4344" t="s">
        <v>3710</v>
      </c>
      <c r="C456" s="4232"/>
      <c r="D456" s="4250"/>
      <c r="E456" s="4234"/>
      <c r="F456" s="4234" t="str">
        <f t="shared" si="19"/>
        <v xml:space="preserve"> </v>
      </c>
    </row>
    <row r="457" spans="1:6" ht="14.25" customHeight="1">
      <c r="A457" s="4393">
        <v>3.1</v>
      </c>
      <c r="B457" s="4231" t="s">
        <v>3516</v>
      </c>
      <c r="C457" s="4191">
        <v>1.78</v>
      </c>
      <c r="D457" s="4250" t="s">
        <v>2430</v>
      </c>
      <c r="E457" s="4234">
        <v>9125.98</v>
      </c>
      <c r="F457" s="4234">
        <f t="shared" si="19"/>
        <v>16244.24</v>
      </c>
    </row>
    <row r="458" spans="1:6" ht="14.25" customHeight="1">
      <c r="A458" s="4393">
        <v>3.2</v>
      </c>
      <c r="B458" s="4231" t="s">
        <v>3517</v>
      </c>
      <c r="C458" s="4191">
        <v>1.32</v>
      </c>
      <c r="D458" s="4250" t="s">
        <v>2430</v>
      </c>
      <c r="E458" s="4234">
        <v>14171.07</v>
      </c>
      <c r="F458" s="4234">
        <f t="shared" si="19"/>
        <v>18705.810000000001</v>
      </c>
    </row>
    <row r="459" spans="1:6" ht="14.25" customHeight="1">
      <c r="A459" s="4393">
        <v>3.3</v>
      </c>
      <c r="B459" s="4231" t="s">
        <v>3518</v>
      </c>
      <c r="C459" s="4191">
        <v>1.22</v>
      </c>
      <c r="D459" s="4250" t="s">
        <v>2430</v>
      </c>
      <c r="E459" s="4234">
        <v>23349.14</v>
      </c>
      <c r="F459" s="4234">
        <f t="shared" si="19"/>
        <v>28485.95</v>
      </c>
    </row>
    <row r="460" spans="1:6" ht="14.25" customHeight="1">
      <c r="A460" s="4393">
        <v>3.4</v>
      </c>
      <c r="B460" s="4231" t="s">
        <v>3519</v>
      </c>
      <c r="C460" s="4191">
        <v>0.51</v>
      </c>
      <c r="D460" s="4250" t="s">
        <v>2430</v>
      </c>
      <c r="E460" s="4234">
        <v>34000.44</v>
      </c>
      <c r="F460" s="4234">
        <f t="shared" si="19"/>
        <v>17340.22</v>
      </c>
    </row>
    <row r="461" spans="1:6" ht="14.25" customHeight="1">
      <c r="A461" s="4393">
        <v>3.5</v>
      </c>
      <c r="B461" s="4231" t="s">
        <v>3520</v>
      </c>
      <c r="C461" s="4191">
        <v>0.98</v>
      </c>
      <c r="D461" s="4250" t="s">
        <v>2430</v>
      </c>
      <c r="E461" s="4234">
        <v>16444.47</v>
      </c>
      <c r="F461" s="4234">
        <f t="shared" si="19"/>
        <v>16115.58</v>
      </c>
    </row>
    <row r="462" spans="1:6" ht="14.25" customHeight="1">
      <c r="A462" s="4393">
        <v>3.6</v>
      </c>
      <c r="B462" s="4231" t="s">
        <v>3150</v>
      </c>
      <c r="C462" s="4191">
        <v>0.16</v>
      </c>
      <c r="D462" s="4250" t="s">
        <v>2430</v>
      </c>
      <c r="E462" s="4234">
        <v>34000.44</v>
      </c>
      <c r="F462" s="4234">
        <f t="shared" si="19"/>
        <v>5440.07</v>
      </c>
    </row>
    <row r="463" spans="1:6" ht="14.25" customHeight="1">
      <c r="A463" s="4393">
        <v>3.7</v>
      </c>
      <c r="B463" s="4231" t="s">
        <v>3521</v>
      </c>
      <c r="C463" s="4191">
        <v>2.1800000000000002</v>
      </c>
      <c r="D463" s="4250" t="s">
        <v>2430</v>
      </c>
      <c r="E463" s="4234">
        <v>16444.47</v>
      </c>
      <c r="F463" s="4234">
        <f t="shared" si="19"/>
        <v>35848.94</v>
      </c>
    </row>
    <row r="464" spans="1:6" ht="14.25" customHeight="1">
      <c r="A464" s="4393">
        <v>3.8</v>
      </c>
      <c r="B464" s="4231" t="s">
        <v>3556</v>
      </c>
      <c r="C464" s="4191">
        <v>1.07</v>
      </c>
      <c r="D464" s="4250" t="s">
        <v>2430</v>
      </c>
      <c r="E464" s="4234">
        <v>986.65</v>
      </c>
      <c r="F464" s="4234">
        <f t="shared" si="19"/>
        <v>1055.72</v>
      </c>
    </row>
    <row r="465" spans="1:6" ht="14.25" customHeight="1">
      <c r="A465" s="4389"/>
      <c r="B465" s="4231"/>
      <c r="C465" s="4232"/>
      <c r="D465" s="4250"/>
      <c r="E465" s="4234"/>
      <c r="F465" s="4234" t="str">
        <f t="shared" si="19"/>
        <v xml:space="preserve"> </v>
      </c>
    </row>
    <row r="466" spans="1:6" ht="15" customHeight="1">
      <c r="A466" s="4390">
        <v>4</v>
      </c>
      <c r="B466" s="4344" t="s">
        <v>1848</v>
      </c>
      <c r="C466" s="4232"/>
      <c r="D466" s="4250"/>
      <c r="E466" s="4234"/>
      <c r="F466" s="4234" t="str">
        <f t="shared" si="19"/>
        <v xml:space="preserve"> </v>
      </c>
    </row>
    <row r="467" spans="1:6" ht="14.25" customHeight="1">
      <c r="A467" s="4393">
        <v>4.0999999999999996</v>
      </c>
      <c r="B467" s="4273" t="s">
        <v>3522</v>
      </c>
      <c r="C467" s="4232">
        <v>5.0599999999999996</v>
      </c>
      <c r="D467" s="4250" t="s">
        <v>2432</v>
      </c>
      <c r="E467" s="4234">
        <v>1495.87</v>
      </c>
      <c r="F467" s="4234">
        <f t="shared" si="19"/>
        <v>7569.1</v>
      </c>
    </row>
    <row r="468" spans="1:6" ht="14.25" customHeight="1">
      <c r="A468" s="4393">
        <v>4.2</v>
      </c>
      <c r="B468" s="4273" t="s">
        <v>3523</v>
      </c>
      <c r="C468" s="4232">
        <v>25.13</v>
      </c>
      <c r="D468" s="4250" t="s">
        <v>2432</v>
      </c>
      <c r="E468" s="4234">
        <v>1528.3</v>
      </c>
      <c r="F468" s="4234">
        <f t="shared" si="19"/>
        <v>38406.18</v>
      </c>
    </row>
    <row r="469" spans="1:6" ht="14.25" customHeight="1">
      <c r="A469" s="4393">
        <v>4.3</v>
      </c>
      <c r="B469" s="4231" t="s">
        <v>2401</v>
      </c>
      <c r="C469" s="4232">
        <v>5.2</v>
      </c>
      <c r="D469" s="4250" t="s">
        <v>2432</v>
      </c>
      <c r="E469" s="4234">
        <v>1503.91</v>
      </c>
      <c r="F469" s="4234">
        <f t="shared" si="19"/>
        <v>7820.33</v>
      </c>
    </row>
    <row r="470" spans="1:6" ht="14.25" customHeight="1">
      <c r="A470" s="4389"/>
      <c r="B470" s="4231"/>
      <c r="C470" s="4232"/>
      <c r="D470" s="4250"/>
      <c r="E470" s="4234"/>
      <c r="F470" s="4234" t="str">
        <f t="shared" si="19"/>
        <v xml:space="preserve"> </v>
      </c>
    </row>
    <row r="471" spans="1:6" ht="15" customHeight="1">
      <c r="A471" s="4390">
        <v>5</v>
      </c>
      <c r="B471" s="4344" t="s">
        <v>586</v>
      </c>
      <c r="C471" s="4232"/>
      <c r="D471" s="4250"/>
      <c r="E471" s="4234"/>
      <c r="F471" s="4234" t="str">
        <f t="shared" si="19"/>
        <v xml:space="preserve"> </v>
      </c>
    </row>
    <row r="472" spans="1:6" ht="14.25" customHeight="1">
      <c r="A472" s="4393">
        <v>5.0999999999999996</v>
      </c>
      <c r="B472" s="4231" t="s">
        <v>2567</v>
      </c>
      <c r="C472" s="4232">
        <v>33.71</v>
      </c>
      <c r="D472" s="4250" t="s">
        <v>2432</v>
      </c>
      <c r="E472" s="4234">
        <v>56.57</v>
      </c>
      <c r="F472" s="4234">
        <f t="shared" si="19"/>
        <v>1906.97</v>
      </c>
    </row>
    <row r="473" spans="1:6" ht="14.25" customHeight="1">
      <c r="A473" s="4393">
        <v>5.2</v>
      </c>
      <c r="B473" s="4231" t="s">
        <v>2402</v>
      </c>
      <c r="C473" s="4232">
        <v>40.64</v>
      </c>
      <c r="D473" s="4250" t="s">
        <v>2432</v>
      </c>
      <c r="E473" s="4234">
        <v>336.35</v>
      </c>
      <c r="F473" s="4234">
        <f t="shared" si="19"/>
        <v>13669.26</v>
      </c>
    </row>
    <row r="474" spans="1:6" ht="14.25" customHeight="1">
      <c r="A474" s="4393">
        <v>5.3</v>
      </c>
      <c r="B474" s="4231" t="s">
        <v>2345</v>
      </c>
      <c r="C474" s="4191">
        <v>34.11</v>
      </c>
      <c r="D474" s="4250" t="s">
        <v>2432</v>
      </c>
      <c r="E474" s="4234">
        <v>382.2</v>
      </c>
      <c r="F474" s="4234">
        <f t="shared" si="19"/>
        <v>13036.84</v>
      </c>
    </row>
    <row r="475" spans="1:6" ht="14.25" customHeight="1">
      <c r="A475" s="4393">
        <v>5.4</v>
      </c>
      <c r="B475" s="4231" t="s">
        <v>2343</v>
      </c>
      <c r="C475" s="4232">
        <v>18.09</v>
      </c>
      <c r="D475" s="4250" t="s">
        <v>2432</v>
      </c>
      <c r="E475" s="4234">
        <v>565.92999999999995</v>
      </c>
      <c r="F475" s="4234">
        <f t="shared" si="19"/>
        <v>10237.67</v>
      </c>
    </row>
    <row r="476" spans="1:6" ht="14.25" customHeight="1">
      <c r="A476" s="4393">
        <v>5.5</v>
      </c>
      <c r="B476" s="3563" t="s">
        <v>3561</v>
      </c>
      <c r="C476" s="4191">
        <v>85.15</v>
      </c>
      <c r="D476" s="4250" t="s">
        <v>2432</v>
      </c>
      <c r="E476" s="4234">
        <v>224.18</v>
      </c>
      <c r="F476" s="4234">
        <f t="shared" si="19"/>
        <v>19088.93</v>
      </c>
    </row>
    <row r="477" spans="1:6" ht="14.25" customHeight="1">
      <c r="A477" s="4393">
        <v>5.6</v>
      </c>
      <c r="B477" s="4231" t="s">
        <v>2558</v>
      </c>
      <c r="C477" s="4232">
        <v>14.3</v>
      </c>
      <c r="D477" s="4250" t="s">
        <v>2432</v>
      </c>
      <c r="E477" s="4234">
        <v>847.32</v>
      </c>
      <c r="F477" s="4234">
        <f t="shared" si="19"/>
        <v>12116.68</v>
      </c>
    </row>
    <row r="478" spans="1:6" ht="14.25" customHeight="1">
      <c r="A478" s="4393">
        <v>5.7</v>
      </c>
      <c r="B478" s="3563" t="s">
        <v>3524</v>
      </c>
      <c r="C478" s="4232">
        <v>147.72</v>
      </c>
      <c r="D478" s="4250" t="s">
        <v>1</v>
      </c>
      <c r="E478" s="4234">
        <v>107.14</v>
      </c>
      <c r="F478" s="4234">
        <f t="shared" si="19"/>
        <v>15826.72</v>
      </c>
    </row>
    <row r="479" spans="1:6" ht="14.25" customHeight="1">
      <c r="A479" s="4393">
        <v>5.8</v>
      </c>
      <c r="B479" s="3563" t="s">
        <v>3527</v>
      </c>
      <c r="C479" s="4232">
        <v>15.14</v>
      </c>
      <c r="D479" s="4250" t="s">
        <v>1</v>
      </c>
      <c r="E479" s="4234">
        <v>134</v>
      </c>
      <c r="F479" s="4234">
        <f t="shared" si="19"/>
        <v>2028.76</v>
      </c>
    </row>
    <row r="480" spans="1:6" ht="14.25" customHeight="1">
      <c r="A480" s="4393">
        <v>5.9</v>
      </c>
      <c r="B480" s="4231" t="s">
        <v>2346</v>
      </c>
      <c r="C480" s="4191">
        <v>12.11</v>
      </c>
      <c r="D480" s="4250" t="s">
        <v>2432</v>
      </c>
      <c r="E480" s="4234">
        <v>941.58</v>
      </c>
      <c r="F480" s="4234">
        <f t="shared" si="19"/>
        <v>11402.53</v>
      </c>
    </row>
    <row r="481" spans="1:7" ht="14.25" customHeight="1">
      <c r="A481" s="4389">
        <v>5.0999999999999996</v>
      </c>
      <c r="B481" s="4212" t="s">
        <v>3864</v>
      </c>
      <c r="C481" s="4232">
        <v>1</v>
      </c>
      <c r="D481" s="4250" t="s">
        <v>2433</v>
      </c>
      <c r="E481" s="4234">
        <v>2471.14</v>
      </c>
      <c r="F481" s="4234">
        <f t="shared" si="19"/>
        <v>2471.14</v>
      </c>
    </row>
    <row r="482" spans="1:7" ht="14.25" customHeight="1">
      <c r="A482" s="4389"/>
      <c r="B482" s="4212"/>
      <c r="C482" s="4232"/>
      <c r="D482" s="4250"/>
      <c r="E482" s="4234"/>
      <c r="F482" s="4234" t="str">
        <f t="shared" si="19"/>
        <v xml:space="preserve"> </v>
      </c>
    </row>
    <row r="483" spans="1:7" ht="15" customHeight="1">
      <c r="A483" s="4390">
        <v>6</v>
      </c>
      <c r="B483" s="4344" t="s">
        <v>3531</v>
      </c>
      <c r="C483" s="4191"/>
      <c r="D483" s="4194"/>
      <c r="E483" s="4210"/>
      <c r="F483" s="4234" t="str">
        <f t="shared" si="19"/>
        <v xml:space="preserve"> </v>
      </c>
    </row>
    <row r="484" spans="1:7" ht="14.25" customHeight="1">
      <c r="A484" s="4393">
        <v>6.1</v>
      </c>
      <c r="B484" s="4212" t="s">
        <v>3532</v>
      </c>
      <c r="C484" s="4191">
        <v>1</v>
      </c>
      <c r="D484" s="4250" t="s">
        <v>2433</v>
      </c>
      <c r="E484" s="4210">
        <v>30000</v>
      </c>
      <c r="F484" s="4234">
        <f t="shared" si="19"/>
        <v>30000</v>
      </c>
    </row>
    <row r="485" spans="1:7" ht="14.25" customHeight="1">
      <c r="A485" s="4393">
        <v>6.2</v>
      </c>
      <c r="B485" s="4212" t="s">
        <v>2418</v>
      </c>
      <c r="C485" s="4191">
        <v>22.6</v>
      </c>
      <c r="D485" s="4250" t="s">
        <v>2601</v>
      </c>
      <c r="E485" s="4210">
        <v>543.33000000000004</v>
      </c>
      <c r="F485" s="4234">
        <f t="shared" si="19"/>
        <v>12279.26</v>
      </c>
    </row>
    <row r="486" spans="1:7" ht="14.25" customHeight="1">
      <c r="A486" s="4389"/>
      <c r="B486" s="4212"/>
      <c r="C486" s="4191"/>
      <c r="D486" s="4250"/>
      <c r="E486" s="4210"/>
      <c r="F486" s="4234"/>
    </row>
    <row r="487" spans="1:7" ht="15" customHeight="1">
      <c r="A487" s="4390">
        <v>7</v>
      </c>
      <c r="B487" s="4344" t="s">
        <v>904</v>
      </c>
      <c r="C487" s="4232"/>
      <c r="D487" s="4250"/>
      <c r="E487" s="4234"/>
      <c r="F487" s="4234" t="str">
        <f t="shared" ref="F487:F491" si="20">IF(C487&gt;0,(ROUND((E487*C487),2))," ")</f>
        <v xml:space="preserve"> </v>
      </c>
    </row>
    <row r="488" spans="1:7" s="4274" customFormat="1" ht="14.25" customHeight="1">
      <c r="A488" s="4393">
        <v>7.1</v>
      </c>
      <c r="B488" s="4231" t="s">
        <v>3533</v>
      </c>
      <c r="C488" s="4191">
        <v>1</v>
      </c>
      <c r="D488" s="4250" t="s">
        <v>2433</v>
      </c>
      <c r="E488" s="4234">
        <v>1746.95</v>
      </c>
      <c r="F488" s="4234">
        <f t="shared" si="20"/>
        <v>1746.95</v>
      </c>
      <c r="G488" s="3557"/>
    </row>
    <row r="489" spans="1:7" s="4274" customFormat="1" ht="14.25" customHeight="1">
      <c r="A489" s="4393">
        <v>7.2</v>
      </c>
      <c r="B489" s="4231" t="s">
        <v>3614</v>
      </c>
      <c r="C489" s="4191">
        <v>2</v>
      </c>
      <c r="D489" s="4250" t="s">
        <v>2433</v>
      </c>
      <c r="E489" s="4234">
        <v>1153.96</v>
      </c>
      <c r="F489" s="4234">
        <f t="shared" si="20"/>
        <v>2307.92</v>
      </c>
      <c r="G489" s="3557"/>
    </row>
    <row r="490" spans="1:7" s="4274" customFormat="1" ht="14.25" customHeight="1">
      <c r="A490" s="4393">
        <v>7.3</v>
      </c>
      <c r="B490" s="4231" t="s">
        <v>2521</v>
      </c>
      <c r="C490" s="4191">
        <v>1</v>
      </c>
      <c r="D490" s="4250" t="s">
        <v>2433</v>
      </c>
      <c r="E490" s="4234">
        <v>1824.53</v>
      </c>
      <c r="F490" s="4234">
        <f t="shared" si="20"/>
        <v>1824.53</v>
      </c>
      <c r="G490" s="3557"/>
    </row>
    <row r="491" spans="1:7" s="4274" customFormat="1" ht="14.25" customHeight="1">
      <c r="A491" s="4393">
        <v>7.4</v>
      </c>
      <c r="B491" s="4231" t="s">
        <v>3634</v>
      </c>
      <c r="C491" s="4191">
        <v>2</v>
      </c>
      <c r="D491" s="4250" t="s">
        <v>2433</v>
      </c>
      <c r="E491" s="4234">
        <v>1174.26</v>
      </c>
      <c r="F491" s="4234">
        <f t="shared" si="20"/>
        <v>2348.52</v>
      </c>
      <c r="G491" s="3557"/>
    </row>
    <row r="492" spans="1:7" s="4267" customFormat="1" ht="12.75" customHeight="1">
      <c r="A492" s="4306"/>
      <c r="B492" s="4305" t="s">
        <v>2121</v>
      </c>
      <c r="C492" s="4499"/>
      <c r="D492" s="4499"/>
      <c r="E492" s="4499"/>
      <c r="F492" s="4308">
        <f>SUM(F448:F491)</f>
        <v>352064.92</v>
      </c>
      <c r="G492" s="3557"/>
    </row>
    <row r="493" spans="1:7" ht="14.25" customHeight="1">
      <c r="A493" s="4389"/>
      <c r="B493" s="4231"/>
      <c r="C493" s="4232"/>
      <c r="D493" s="4250"/>
      <c r="E493" s="4234"/>
      <c r="F493" s="4234" t="str">
        <f>IF(C493&gt;0,(ROUND((E493*C493),2))," ")</f>
        <v xml:space="preserve"> </v>
      </c>
    </row>
    <row r="494" spans="1:7" s="4223" customFormat="1" ht="15">
      <c r="A494" s="4397" t="s">
        <v>912</v>
      </c>
      <c r="B494" s="3435" t="s">
        <v>1668</v>
      </c>
      <c r="C494" s="4309"/>
      <c r="D494" s="4310"/>
      <c r="E494" s="4311"/>
      <c r="F494" s="4311" t="str">
        <f t="shared" si="8"/>
        <v xml:space="preserve"> </v>
      </c>
      <c r="G494" s="3557"/>
    </row>
    <row r="495" spans="1:7" s="4223" customFormat="1" ht="15">
      <c r="A495" s="4397"/>
      <c r="B495" s="3435"/>
      <c r="C495" s="4309"/>
      <c r="D495" s="4310"/>
      <c r="E495" s="4311"/>
      <c r="F495" s="4311"/>
      <c r="G495" s="3557"/>
    </row>
    <row r="496" spans="1:7" ht="15">
      <c r="A496" s="4390">
        <v>1</v>
      </c>
      <c r="B496" s="4344" t="s">
        <v>2165</v>
      </c>
      <c r="C496" s="4232"/>
      <c r="D496" s="4250"/>
      <c r="E496" s="4234"/>
      <c r="F496" s="4234" t="str">
        <f t="shared" si="8"/>
        <v xml:space="preserve"> </v>
      </c>
    </row>
    <row r="497" spans="1:6" ht="14.25">
      <c r="A497" s="4393">
        <v>1.1000000000000001</v>
      </c>
      <c r="B497" s="4231" t="s">
        <v>4028</v>
      </c>
      <c r="C497" s="4232">
        <v>92.31</v>
      </c>
      <c r="D497" s="4250" t="s">
        <v>2432</v>
      </c>
      <c r="E497" s="4234">
        <v>79.19</v>
      </c>
      <c r="F497" s="4234">
        <f>IF(C497&gt;0,(ROUND((E497*C497),2))," ")</f>
        <v>7310.03</v>
      </c>
    </row>
    <row r="498" spans="1:6" ht="14.25">
      <c r="A498" s="4389"/>
      <c r="B498" s="4231"/>
      <c r="C498" s="4232"/>
      <c r="D498" s="4250"/>
      <c r="E498" s="4234"/>
      <c r="F498" s="4234" t="str">
        <f t="shared" si="8"/>
        <v xml:space="preserve"> </v>
      </c>
    </row>
    <row r="499" spans="1:6" ht="15">
      <c r="A499" s="4390">
        <v>2</v>
      </c>
      <c r="B499" s="4344" t="s">
        <v>38</v>
      </c>
      <c r="C499" s="4232"/>
      <c r="D499" s="4250"/>
      <c r="E499" s="4234"/>
      <c r="F499" s="4234" t="str">
        <f t="shared" si="8"/>
        <v xml:space="preserve"> </v>
      </c>
    </row>
    <row r="500" spans="1:6" ht="14.25">
      <c r="A500" s="4393">
        <v>2.1</v>
      </c>
      <c r="B500" s="4249" t="s">
        <v>2403</v>
      </c>
      <c r="C500" s="4232">
        <v>29.83</v>
      </c>
      <c r="D500" s="4250" t="s">
        <v>2430</v>
      </c>
      <c r="E500" s="4234">
        <v>330.24</v>
      </c>
      <c r="F500" s="4234">
        <f t="shared" si="8"/>
        <v>9851.06</v>
      </c>
    </row>
    <row r="501" spans="1:6" ht="15" customHeight="1">
      <c r="A501" s="4393">
        <v>2.2000000000000002</v>
      </c>
      <c r="B501" s="4249" t="s">
        <v>2399</v>
      </c>
      <c r="C501" s="4232">
        <v>28.25</v>
      </c>
      <c r="D501" s="4250" t="s">
        <v>2431</v>
      </c>
      <c r="E501" s="4234">
        <v>121.12</v>
      </c>
      <c r="F501" s="4234">
        <f t="shared" si="8"/>
        <v>3421.64</v>
      </c>
    </row>
    <row r="502" spans="1:6" ht="14.25">
      <c r="A502" s="4393">
        <v>2.2999999999999998</v>
      </c>
      <c r="B502" s="4249" t="s">
        <v>2400</v>
      </c>
      <c r="C502" s="4232">
        <v>11.12</v>
      </c>
      <c r="D502" s="4250" t="s">
        <v>2525</v>
      </c>
      <c r="E502" s="4234">
        <v>210</v>
      </c>
      <c r="F502" s="4234">
        <f t="shared" si="8"/>
        <v>2335.1999999999998</v>
      </c>
    </row>
    <row r="503" spans="1:6" ht="14.25">
      <c r="A503" s="4389"/>
      <c r="B503" s="4231"/>
      <c r="C503" s="4232"/>
      <c r="D503" s="4250"/>
      <c r="E503" s="4234"/>
      <c r="F503" s="4234" t="str">
        <f t="shared" si="8"/>
        <v xml:space="preserve"> </v>
      </c>
    </row>
    <row r="504" spans="1:6" ht="15">
      <c r="A504" s="4390">
        <v>3</v>
      </c>
      <c r="B504" s="4344" t="s">
        <v>3711</v>
      </c>
      <c r="C504" s="4232"/>
      <c r="D504" s="4250"/>
      <c r="E504" s="4234"/>
      <c r="F504" s="4234" t="str">
        <f t="shared" si="8"/>
        <v xml:space="preserve"> </v>
      </c>
    </row>
    <row r="505" spans="1:6" ht="14.25">
      <c r="A505" s="4393">
        <v>3.1</v>
      </c>
      <c r="B505" s="4231" t="s">
        <v>3870</v>
      </c>
      <c r="C505" s="4232">
        <v>8.24</v>
      </c>
      <c r="D505" s="4250" t="s">
        <v>2430</v>
      </c>
      <c r="E505" s="4234">
        <v>8575.61</v>
      </c>
      <c r="F505" s="4234">
        <f t="shared" si="8"/>
        <v>70663.03</v>
      </c>
    </row>
    <row r="506" spans="1:6" ht="14.25">
      <c r="A506" s="4393">
        <v>3.2</v>
      </c>
      <c r="B506" s="4231" t="s">
        <v>3871</v>
      </c>
      <c r="C506" s="4232">
        <v>0.93</v>
      </c>
      <c r="D506" s="4250" t="s">
        <v>2430</v>
      </c>
      <c r="E506" s="4234">
        <v>31262.59</v>
      </c>
      <c r="F506" s="4234">
        <f t="shared" si="8"/>
        <v>29074.21</v>
      </c>
    </row>
    <row r="507" spans="1:6" ht="14.25">
      <c r="A507" s="4393">
        <v>3.3</v>
      </c>
      <c r="B507" s="4231" t="s">
        <v>3869</v>
      </c>
      <c r="C507" s="4232">
        <v>8.83</v>
      </c>
      <c r="D507" s="4250" t="s">
        <v>2430</v>
      </c>
      <c r="E507" s="4234">
        <v>16775.34</v>
      </c>
      <c r="F507" s="4234">
        <f t="shared" si="8"/>
        <v>148126.25</v>
      </c>
    </row>
    <row r="508" spans="1:6" ht="14.25">
      <c r="A508" s="4450">
        <v>3.4</v>
      </c>
      <c r="B508" s="4451" t="s">
        <v>3868</v>
      </c>
      <c r="C508" s="4465">
        <v>2</v>
      </c>
      <c r="D508" s="4466" t="s">
        <v>2433</v>
      </c>
      <c r="E508" s="4467">
        <v>1285.76</v>
      </c>
      <c r="F508" s="4467">
        <f t="shared" si="8"/>
        <v>2571.52</v>
      </c>
    </row>
    <row r="509" spans="1:6" ht="14.25">
      <c r="A509" s="4389"/>
      <c r="B509" s="4231"/>
      <c r="C509" s="4232"/>
      <c r="D509" s="4250"/>
      <c r="E509" s="4234"/>
      <c r="F509" s="4234" t="str">
        <f t="shared" si="8"/>
        <v xml:space="preserve"> </v>
      </c>
    </row>
    <row r="510" spans="1:6" ht="15">
      <c r="A510" s="4390">
        <v>4</v>
      </c>
      <c r="B510" s="4344" t="s">
        <v>884</v>
      </c>
      <c r="C510" s="4232"/>
      <c r="D510" s="4250"/>
      <c r="E510" s="4234"/>
      <c r="F510" s="4234" t="str">
        <f t="shared" si="8"/>
        <v xml:space="preserve"> </v>
      </c>
    </row>
    <row r="511" spans="1:6" ht="14.25">
      <c r="A511" s="4393">
        <v>4.0999999999999996</v>
      </c>
      <c r="B511" s="4231" t="s">
        <v>3635</v>
      </c>
      <c r="C511" s="4232">
        <v>47.35</v>
      </c>
      <c r="D511" s="4250" t="s">
        <v>2432</v>
      </c>
      <c r="E511" s="4234">
        <v>1168.02</v>
      </c>
      <c r="F511" s="4234">
        <f t="shared" si="8"/>
        <v>55305.75</v>
      </c>
    </row>
    <row r="512" spans="1:6" ht="14.25">
      <c r="A512" s="4393">
        <v>4.2</v>
      </c>
      <c r="B512" s="4231" t="s">
        <v>3602</v>
      </c>
      <c r="C512" s="4232">
        <v>136.49</v>
      </c>
      <c r="D512" s="4250" t="s">
        <v>2432</v>
      </c>
      <c r="E512" s="4234">
        <v>1200.45</v>
      </c>
      <c r="F512" s="4234">
        <f t="shared" si="8"/>
        <v>163849.42000000001</v>
      </c>
    </row>
    <row r="513" spans="1:6" ht="14.25">
      <c r="A513" s="4393">
        <v>4.3</v>
      </c>
      <c r="B513" s="4231" t="s">
        <v>2404</v>
      </c>
      <c r="C513" s="4232">
        <v>4.29</v>
      </c>
      <c r="D513" s="4250" t="s">
        <v>2432</v>
      </c>
      <c r="E513" s="4234">
        <v>950</v>
      </c>
      <c r="F513" s="4234">
        <f t="shared" si="8"/>
        <v>4075.5</v>
      </c>
    </row>
    <row r="514" spans="1:6" ht="14.25">
      <c r="A514" s="4389"/>
      <c r="B514" s="4231"/>
      <c r="C514" s="4232"/>
      <c r="D514" s="4250"/>
      <c r="E514" s="4234"/>
      <c r="F514" s="4234" t="str">
        <f t="shared" si="8"/>
        <v xml:space="preserve"> </v>
      </c>
    </row>
    <row r="515" spans="1:6" ht="15">
      <c r="A515" s="4390">
        <v>5</v>
      </c>
      <c r="B515" s="4344" t="s">
        <v>886</v>
      </c>
      <c r="C515" s="4232"/>
      <c r="D515" s="4250"/>
      <c r="E515" s="4234"/>
      <c r="F515" s="4234" t="str">
        <f t="shared" si="8"/>
        <v xml:space="preserve"> </v>
      </c>
    </row>
    <row r="516" spans="1:6" ht="14.25">
      <c r="A516" s="4393">
        <v>5.0999999999999996</v>
      </c>
      <c r="B516" s="4231" t="s">
        <v>2567</v>
      </c>
      <c r="C516" s="4232">
        <v>88.34</v>
      </c>
      <c r="D516" s="4250" t="s">
        <v>2432</v>
      </c>
      <c r="E516" s="4234">
        <v>56.57</v>
      </c>
      <c r="F516" s="4234">
        <f t="shared" si="8"/>
        <v>4997.3900000000003</v>
      </c>
    </row>
    <row r="517" spans="1:6" ht="14.25">
      <c r="A517" s="4393">
        <v>5.2</v>
      </c>
      <c r="B517" s="4231" t="s">
        <v>2405</v>
      </c>
      <c r="C517" s="4232">
        <v>369.85</v>
      </c>
      <c r="D517" s="4250" t="s">
        <v>2432</v>
      </c>
      <c r="E517" s="4234">
        <v>336.35</v>
      </c>
      <c r="F517" s="4234">
        <f t="shared" si="8"/>
        <v>124399.05</v>
      </c>
    </row>
    <row r="518" spans="1:6" ht="14.25">
      <c r="A518" s="4393">
        <v>5.3</v>
      </c>
      <c r="B518" s="4231" t="s">
        <v>1548</v>
      </c>
      <c r="C518" s="4232">
        <v>201.45</v>
      </c>
      <c r="D518" s="4250" t="s">
        <v>1</v>
      </c>
      <c r="E518" s="4234">
        <v>107.14</v>
      </c>
      <c r="F518" s="4234">
        <f t="shared" si="8"/>
        <v>21583.35</v>
      </c>
    </row>
    <row r="519" spans="1:6" ht="14.25">
      <c r="A519" s="4393">
        <v>5.4</v>
      </c>
      <c r="B519" s="4231" t="s">
        <v>2562</v>
      </c>
      <c r="C519" s="4234">
        <v>61.58</v>
      </c>
      <c r="D519" s="4250" t="s">
        <v>2432</v>
      </c>
      <c r="E519" s="4234">
        <v>847.32</v>
      </c>
      <c r="F519" s="4234">
        <f t="shared" si="8"/>
        <v>52177.97</v>
      </c>
    </row>
    <row r="520" spans="1:6" ht="14.25">
      <c r="A520" s="4393">
        <v>5.5</v>
      </c>
      <c r="B520" s="4231" t="s">
        <v>3636</v>
      </c>
      <c r="C520" s="4232">
        <v>46.2</v>
      </c>
      <c r="D520" s="4250" t="s">
        <v>2432</v>
      </c>
      <c r="E520" s="4234">
        <v>1427.44</v>
      </c>
      <c r="F520" s="4234">
        <f t="shared" si="8"/>
        <v>65947.73</v>
      </c>
    </row>
    <row r="521" spans="1:6" ht="14.25">
      <c r="A521" s="4393">
        <v>5.6</v>
      </c>
      <c r="B521" s="4231" t="s">
        <v>2397</v>
      </c>
      <c r="C521" s="4232">
        <v>86.58</v>
      </c>
      <c r="D521" s="4250" t="s">
        <v>2432</v>
      </c>
      <c r="E521" s="4234">
        <v>565.92999999999995</v>
      </c>
      <c r="F521" s="4234">
        <f t="shared" si="8"/>
        <v>48998.22</v>
      </c>
    </row>
    <row r="522" spans="1:6" ht="14.25">
      <c r="A522" s="4393">
        <v>5.7</v>
      </c>
      <c r="B522" s="4231" t="s">
        <v>2406</v>
      </c>
      <c r="C522" s="4232">
        <v>54.95</v>
      </c>
      <c r="D522" s="4250" t="s">
        <v>1</v>
      </c>
      <c r="E522" s="4234">
        <v>234.41</v>
      </c>
      <c r="F522" s="4234">
        <f t="shared" si="8"/>
        <v>12880.83</v>
      </c>
    </row>
    <row r="523" spans="1:6" ht="14.25">
      <c r="A523" s="4393">
        <v>5.8</v>
      </c>
      <c r="B523" s="4231" t="s">
        <v>2407</v>
      </c>
      <c r="C523" s="4232">
        <v>38.1</v>
      </c>
      <c r="D523" s="4250" t="s">
        <v>2432</v>
      </c>
      <c r="E523" s="4234">
        <v>941.58</v>
      </c>
      <c r="F523" s="4234">
        <f t="shared" si="8"/>
        <v>35874.199999999997</v>
      </c>
    </row>
    <row r="524" spans="1:6" ht="14.25">
      <c r="A524" s="4393">
        <v>5.9</v>
      </c>
      <c r="B524" s="4231" t="s">
        <v>2408</v>
      </c>
      <c r="C524" s="4232">
        <v>334.81</v>
      </c>
      <c r="D524" s="4250" t="s">
        <v>2432</v>
      </c>
      <c r="E524" s="4234">
        <v>132.63999999999999</v>
      </c>
      <c r="F524" s="4234">
        <f t="shared" ref="F524:F532" si="21">IF(C524&gt;0,(ROUND((E524*C524),2))," ")</f>
        <v>44409.2</v>
      </c>
    </row>
    <row r="525" spans="1:6" ht="14.25">
      <c r="A525" s="4389">
        <v>5.0999999999999996</v>
      </c>
      <c r="B525" s="4184" t="s">
        <v>3526</v>
      </c>
      <c r="C525" s="4175">
        <v>20.100000000000001</v>
      </c>
      <c r="D525" s="4517" t="s">
        <v>1</v>
      </c>
      <c r="E525" s="4234">
        <v>134</v>
      </c>
      <c r="F525" s="4234">
        <f t="shared" si="21"/>
        <v>2693.4</v>
      </c>
    </row>
    <row r="526" spans="1:6" ht="14.25">
      <c r="A526" s="4389"/>
      <c r="B526" s="4231"/>
      <c r="C526" s="4232"/>
      <c r="D526" s="4250"/>
      <c r="E526" s="4234"/>
      <c r="F526" s="4234" t="str">
        <f t="shared" si="21"/>
        <v xml:space="preserve"> </v>
      </c>
    </row>
    <row r="527" spans="1:6" ht="15">
      <c r="A527" s="4390">
        <v>6</v>
      </c>
      <c r="B527" s="4344" t="s">
        <v>909</v>
      </c>
      <c r="C527" s="4232"/>
      <c r="D527" s="4250"/>
      <c r="E527" s="4234"/>
      <c r="F527" s="4234" t="str">
        <f t="shared" si="21"/>
        <v xml:space="preserve"> </v>
      </c>
    </row>
    <row r="528" spans="1:6" ht="14.25">
      <c r="A528" s="4393">
        <v>6.1</v>
      </c>
      <c r="B528" s="4231" t="s">
        <v>2935</v>
      </c>
      <c r="C528" s="4232">
        <v>6</v>
      </c>
      <c r="D528" s="4250" t="s">
        <v>2433</v>
      </c>
      <c r="E528" s="4234">
        <v>7500</v>
      </c>
      <c r="F528" s="4234">
        <f>IF(C528&gt;0,(ROUND((E528*C528),2))," ")</f>
        <v>45000</v>
      </c>
    </row>
    <row r="529" spans="1:7" ht="14.25">
      <c r="A529" s="4389"/>
      <c r="B529" s="4231"/>
      <c r="C529" s="4232"/>
      <c r="D529" s="4250"/>
      <c r="E529" s="4234"/>
      <c r="F529" s="4234" t="str">
        <f t="shared" si="21"/>
        <v xml:space="preserve"> </v>
      </c>
    </row>
    <row r="530" spans="1:7" ht="15">
      <c r="A530" s="4390">
        <v>7</v>
      </c>
      <c r="B530" s="4344" t="s">
        <v>910</v>
      </c>
      <c r="C530" s="4232"/>
      <c r="D530" s="4250"/>
      <c r="E530" s="4234"/>
      <c r="F530" s="4234" t="str">
        <f t="shared" si="21"/>
        <v xml:space="preserve"> </v>
      </c>
    </row>
    <row r="531" spans="1:7" ht="14.25">
      <c r="A531" s="4393">
        <v>7.1</v>
      </c>
      <c r="B531" s="4231" t="s">
        <v>2418</v>
      </c>
      <c r="C531" s="4232">
        <v>80.48</v>
      </c>
      <c r="D531" s="4250" t="s">
        <v>2601</v>
      </c>
      <c r="E531" s="4234">
        <v>493.93</v>
      </c>
      <c r="F531" s="4234">
        <f>IF(C531&gt;0,(ROUND((E531*C531),2))," ")</f>
        <v>39751.49</v>
      </c>
    </row>
    <row r="532" spans="1:7" ht="14.25">
      <c r="A532" s="4389"/>
      <c r="B532" s="4231"/>
      <c r="C532" s="4232"/>
      <c r="D532" s="4250"/>
      <c r="E532" s="4234"/>
      <c r="F532" s="4234" t="str">
        <f t="shared" si="21"/>
        <v xml:space="preserve"> </v>
      </c>
    </row>
    <row r="533" spans="1:7" ht="15">
      <c r="A533" s="4390">
        <v>8</v>
      </c>
      <c r="B533" s="4344" t="s">
        <v>904</v>
      </c>
      <c r="C533" s="4232"/>
      <c r="D533" s="4250"/>
      <c r="E533" s="4234"/>
      <c r="F533" s="4234" t="str">
        <f>IF(C533&gt;0,(ROUND((E533*C533),2))," ")</f>
        <v xml:space="preserve"> </v>
      </c>
    </row>
    <row r="534" spans="1:7" ht="14.25">
      <c r="A534" s="4393">
        <v>8.1</v>
      </c>
      <c r="B534" s="4231" t="s">
        <v>2417</v>
      </c>
      <c r="C534" s="4232">
        <v>8</v>
      </c>
      <c r="D534" s="4250" t="s">
        <v>2433</v>
      </c>
      <c r="E534" s="4234">
        <v>1153.96</v>
      </c>
      <c r="F534" s="4234">
        <f>IF(C534&gt;0,(ROUND((E534*C534),2))," ")</f>
        <v>9231.68</v>
      </c>
    </row>
    <row r="535" spans="1:7" ht="14.25">
      <c r="A535" s="4393">
        <v>8.1999999999999993</v>
      </c>
      <c r="B535" s="4231" t="s">
        <v>2520</v>
      </c>
      <c r="C535" s="4232">
        <v>10</v>
      </c>
      <c r="D535" s="4250" t="s">
        <v>2433</v>
      </c>
      <c r="E535" s="4234">
        <v>1400.82</v>
      </c>
      <c r="F535" s="4234">
        <f>IF(C535&gt;0,(ROUND((E535*C535),2))," ")</f>
        <v>14008.2</v>
      </c>
    </row>
    <row r="536" spans="1:7" ht="14.25">
      <c r="A536" s="4393">
        <v>8.3000000000000007</v>
      </c>
      <c r="B536" s="4231" t="s">
        <v>2521</v>
      </c>
      <c r="C536" s="4232">
        <v>8</v>
      </c>
      <c r="D536" s="4250" t="s">
        <v>2433</v>
      </c>
      <c r="E536" s="4234">
        <v>1189.7</v>
      </c>
      <c r="F536" s="4234">
        <f>IF(C536&gt;0,(ROUND((E536*C536),2))," ")</f>
        <v>9517.6</v>
      </c>
    </row>
    <row r="537" spans="1:7" ht="14.25">
      <c r="A537" s="4393">
        <v>8.4</v>
      </c>
      <c r="B537" s="4231" t="s">
        <v>2522</v>
      </c>
      <c r="C537" s="4232">
        <v>1</v>
      </c>
      <c r="D537" s="4250" t="s">
        <v>2433</v>
      </c>
      <c r="E537" s="4234">
        <v>6078.74</v>
      </c>
      <c r="F537" s="4234">
        <f>IF(C537&gt;0,(ROUND((E537*C537),2))," ")</f>
        <v>6078.74</v>
      </c>
    </row>
    <row r="538" spans="1:7" ht="14.25">
      <c r="A538" s="4393"/>
      <c r="B538" s="4231"/>
      <c r="C538" s="4232"/>
      <c r="D538" s="4250"/>
      <c r="E538" s="4234"/>
      <c r="F538" s="4234"/>
    </row>
    <row r="539" spans="1:7" ht="15">
      <c r="A539" s="4390">
        <v>9</v>
      </c>
      <c r="B539" s="4344" t="s">
        <v>892</v>
      </c>
      <c r="C539" s="4232"/>
      <c r="D539" s="4250"/>
      <c r="E539" s="4234"/>
      <c r="F539" s="4234" t="str">
        <f t="shared" ref="F539:F550" si="22">IF(C539&gt;0,(ROUND((E539*C539),2))," ")</f>
        <v xml:space="preserve"> </v>
      </c>
    </row>
    <row r="540" spans="1:7" s="4235" customFormat="1" ht="14.25">
      <c r="A540" s="4393">
        <v>9.1</v>
      </c>
      <c r="B540" s="4231" t="s">
        <v>2409</v>
      </c>
      <c r="C540" s="4232">
        <v>1</v>
      </c>
      <c r="D540" s="4250" t="s">
        <v>2433</v>
      </c>
      <c r="E540" s="4234">
        <v>4147.5</v>
      </c>
      <c r="F540" s="4234">
        <f t="shared" si="22"/>
        <v>4147.5</v>
      </c>
      <c r="G540" s="3557"/>
    </row>
    <row r="541" spans="1:7" s="4235" customFormat="1" ht="14.25">
      <c r="A541" s="4393">
        <v>9.1999999999999993</v>
      </c>
      <c r="B541" s="4231" t="s">
        <v>2410</v>
      </c>
      <c r="C541" s="4232">
        <v>1</v>
      </c>
      <c r="D541" s="4250" t="s">
        <v>2433</v>
      </c>
      <c r="E541" s="4234">
        <v>10007.26</v>
      </c>
      <c r="F541" s="4234">
        <f t="shared" si="22"/>
        <v>10007.26</v>
      </c>
      <c r="G541" s="3557"/>
    </row>
    <row r="542" spans="1:7" s="4235" customFormat="1" ht="14.25">
      <c r="A542" s="4393">
        <v>9.3000000000000007</v>
      </c>
      <c r="B542" s="4231" t="s">
        <v>2411</v>
      </c>
      <c r="C542" s="4232">
        <v>1</v>
      </c>
      <c r="D542" s="4250" t="s">
        <v>2433</v>
      </c>
      <c r="E542" s="4234">
        <v>8465.98</v>
      </c>
      <c r="F542" s="4234">
        <f t="shared" si="22"/>
        <v>8465.98</v>
      </c>
      <c r="G542" s="3557"/>
    </row>
    <row r="543" spans="1:7" s="4235" customFormat="1" ht="14.25">
      <c r="A543" s="4393">
        <v>9.4</v>
      </c>
      <c r="B543" s="4231" t="s">
        <v>2412</v>
      </c>
      <c r="C543" s="4232">
        <v>1</v>
      </c>
      <c r="D543" s="4250" t="s">
        <v>2433</v>
      </c>
      <c r="E543" s="4234">
        <v>372.35</v>
      </c>
      <c r="F543" s="4234">
        <f t="shared" si="22"/>
        <v>372.35</v>
      </c>
      <c r="G543" s="3557"/>
    </row>
    <row r="544" spans="1:7" s="4235" customFormat="1" ht="14.25">
      <c r="A544" s="4393">
        <v>9.5</v>
      </c>
      <c r="B544" s="4231" t="s">
        <v>2413</v>
      </c>
      <c r="C544" s="4232">
        <v>1</v>
      </c>
      <c r="D544" s="4250" t="s">
        <v>2433</v>
      </c>
      <c r="E544" s="4234">
        <v>501.51</v>
      </c>
      <c r="F544" s="4234">
        <f t="shared" si="22"/>
        <v>501.51</v>
      </c>
      <c r="G544" s="3557"/>
    </row>
    <row r="545" spans="1:7" s="4235" customFormat="1" ht="14.25">
      <c r="A545" s="4393">
        <v>9.6</v>
      </c>
      <c r="B545" s="4231" t="s">
        <v>2414</v>
      </c>
      <c r="C545" s="4232">
        <v>1</v>
      </c>
      <c r="D545" s="4250" t="s">
        <v>2433</v>
      </c>
      <c r="E545" s="4234">
        <v>2212.15</v>
      </c>
      <c r="F545" s="4234">
        <f t="shared" si="22"/>
        <v>2212.15</v>
      </c>
      <c r="G545" s="3557"/>
    </row>
    <row r="546" spans="1:7" ht="14.25">
      <c r="A546" s="4393">
        <v>9.6999999999999993</v>
      </c>
      <c r="B546" s="4212" t="s">
        <v>3530</v>
      </c>
      <c r="C546" s="4232">
        <v>3</v>
      </c>
      <c r="D546" s="4250" t="s">
        <v>2433</v>
      </c>
      <c r="E546" s="4234">
        <v>2471.14</v>
      </c>
      <c r="F546" s="4234">
        <f t="shared" si="22"/>
        <v>7413.42</v>
      </c>
    </row>
    <row r="547" spans="1:7" s="4235" customFormat="1" ht="14.25">
      <c r="A547" s="4393">
        <v>9.8000000000000007</v>
      </c>
      <c r="B547" s="4231" t="s">
        <v>3028</v>
      </c>
      <c r="C547" s="4232">
        <v>1</v>
      </c>
      <c r="D547" s="4250" t="s">
        <v>2433</v>
      </c>
      <c r="E547" s="4234">
        <v>6630.19</v>
      </c>
      <c r="F547" s="4234">
        <f t="shared" si="22"/>
        <v>6630.19</v>
      </c>
      <c r="G547" s="3557"/>
    </row>
    <row r="548" spans="1:7" s="4237" customFormat="1" ht="14.25">
      <c r="A548" s="4393">
        <v>9.9</v>
      </c>
      <c r="B548" s="4231" t="s">
        <v>2376</v>
      </c>
      <c r="C548" s="4232">
        <v>3</v>
      </c>
      <c r="D548" s="4250" t="s">
        <v>2433</v>
      </c>
      <c r="E548" s="4234">
        <v>3748.47</v>
      </c>
      <c r="F548" s="4234">
        <f t="shared" si="22"/>
        <v>11245.41</v>
      </c>
      <c r="G548" s="3557"/>
    </row>
    <row r="549" spans="1:7" s="4237" customFormat="1" ht="14.25">
      <c r="A549" s="4389">
        <v>9.1</v>
      </c>
      <c r="B549" s="4231" t="s">
        <v>2415</v>
      </c>
      <c r="C549" s="4232">
        <v>1</v>
      </c>
      <c r="D549" s="4250" t="s">
        <v>2433</v>
      </c>
      <c r="E549" s="4234">
        <v>14230.08</v>
      </c>
      <c r="F549" s="4234">
        <f t="shared" si="22"/>
        <v>14230.08</v>
      </c>
      <c r="G549" s="3557"/>
    </row>
    <row r="550" spans="1:7" s="4235" customFormat="1" ht="14.25">
      <c r="A550" s="4389">
        <v>9.11</v>
      </c>
      <c r="B550" s="4231" t="s">
        <v>2416</v>
      </c>
      <c r="C550" s="4232">
        <v>1</v>
      </c>
      <c r="D550" s="4250" t="s">
        <v>42</v>
      </c>
      <c r="E550" s="4234">
        <v>8400</v>
      </c>
      <c r="F550" s="4234">
        <f t="shared" si="22"/>
        <v>8400</v>
      </c>
      <c r="G550" s="3557"/>
    </row>
    <row r="551" spans="1:7" s="4326" customFormat="1" ht="14.25">
      <c r="A551" s="4325">
        <v>9.1199999999999992</v>
      </c>
      <c r="B551" s="4212" t="s">
        <v>3637</v>
      </c>
      <c r="C551" s="4191">
        <v>1</v>
      </c>
      <c r="D551" s="4194" t="s">
        <v>2433</v>
      </c>
      <c r="E551" s="4210">
        <v>5936.44</v>
      </c>
      <c r="F551" s="4227">
        <f t="shared" ref="F551" si="23">ROUND(C551*E551,2)</f>
        <v>5936.44</v>
      </c>
      <c r="G551" s="3557"/>
    </row>
    <row r="552" spans="1:7" s="4326" customFormat="1" ht="14.25">
      <c r="A552" s="4325"/>
      <c r="B552" s="4212"/>
      <c r="C552" s="4191"/>
      <c r="D552" s="4194"/>
      <c r="E552" s="4210"/>
      <c r="F552" s="4227"/>
      <c r="G552" s="3557"/>
    </row>
    <row r="553" spans="1:7" s="4261" customFormat="1" ht="15">
      <c r="A553" s="4390">
        <v>14</v>
      </c>
      <c r="B553" s="4344" t="s">
        <v>3873</v>
      </c>
      <c r="C553" s="4258"/>
      <c r="D553" s="4271"/>
      <c r="E553" s="4259"/>
      <c r="F553" s="4259" t="str">
        <f t="shared" ref="F553:F592" si="24">IF(C553&gt;0,(ROUND((E553*C553),2))," ")</f>
        <v xml:space="preserve"> </v>
      </c>
      <c r="G553" s="3557"/>
    </row>
    <row r="554" spans="1:7" s="4261" customFormat="1" ht="14.25">
      <c r="A554" s="4393">
        <v>14.1</v>
      </c>
      <c r="B554" s="4231" t="s">
        <v>3510</v>
      </c>
      <c r="C554" s="4232">
        <v>1</v>
      </c>
      <c r="D554" s="4250" t="s">
        <v>42</v>
      </c>
      <c r="E554" s="4234">
        <v>1000</v>
      </c>
      <c r="F554" s="4234">
        <f t="shared" si="24"/>
        <v>1000</v>
      </c>
      <c r="G554" s="3557"/>
    </row>
    <row r="555" spans="1:7" s="4261" customFormat="1" ht="15">
      <c r="A555" s="4394"/>
      <c r="B555" s="4399"/>
      <c r="C555" s="4258"/>
      <c r="D555" s="4271"/>
      <c r="E555" s="4259"/>
      <c r="F555" s="4259" t="str">
        <f t="shared" si="24"/>
        <v xml:space="preserve"> </v>
      </c>
      <c r="G555" s="3557"/>
    </row>
    <row r="556" spans="1:7" s="4237" customFormat="1" ht="25.5">
      <c r="A556" s="4391">
        <v>14.2</v>
      </c>
      <c r="B556" s="4343" t="s">
        <v>3835</v>
      </c>
      <c r="C556" s="4232">
        <v>1</v>
      </c>
      <c r="D556" s="4250" t="s">
        <v>42</v>
      </c>
      <c r="E556" s="4234">
        <v>3500</v>
      </c>
      <c r="F556" s="4234">
        <f t="shared" si="24"/>
        <v>3500</v>
      </c>
      <c r="G556" s="3557"/>
    </row>
    <row r="557" spans="1:7" s="4237" customFormat="1" ht="15">
      <c r="A557" s="4394"/>
      <c r="B557" s="4399"/>
      <c r="C557" s="4232"/>
      <c r="D557" s="4250"/>
      <c r="E557" s="4234"/>
      <c r="F557" s="4234" t="str">
        <f t="shared" si="24"/>
        <v xml:space="preserve"> </v>
      </c>
      <c r="G557" s="3557"/>
    </row>
    <row r="558" spans="1:7" s="4237" customFormat="1" ht="15">
      <c r="A558" s="4391">
        <v>14.3</v>
      </c>
      <c r="B558" s="4344" t="s">
        <v>3511</v>
      </c>
      <c r="C558" s="4232"/>
      <c r="D558" s="4250"/>
      <c r="E558" s="4234"/>
      <c r="F558" s="4234" t="str">
        <f t="shared" si="24"/>
        <v xml:space="preserve"> </v>
      </c>
      <c r="G558" s="3557"/>
    </row>
    <row r="559" spans="1:7" s="4237" customFormat="1" ht="14.25">
      <c r="A559" s="4389" t="s">
        <v>3874</v>
      </c>
      <c r="B559" s="4231" t="s">
        <v>3608</v>
      </c>
      <c r="C559" s="4232">
        <v>43.34</v>
      </c>
      <c r="D559" s="4250" t="s">
        <v>1</v>
      </c>
      <c r="E559" s="4234">
        <v>70.06</v>
      </c>
      <c r="F559" s="4234">
        <f t="shared" si="24"/>
        <v>3036.4</v>
      </c>
      <c r="G559" s="3557"/>
    </row>
    <row r="560" spans="1:7" s="4237" customFormat="1" ht="15">
      <c r="A560" s="4468"/>
      <c r="B560" s="4479"/>
      <c r="C560" s="4465"/>
      <c r="D560" s="4466"/>
      <c r="E560" s="4467"/>
      <c r="F560" s="4467" t="str">
        <f t="shared" si="24"/>
        <v xml:space="preserve"> </v>
      </c>
      <c r="G560" s="3557"/>
    </row>
    <row r="561" spans="1:7" s="4237" customFormat="1" ht="15">
      <c r="A561" s="4391">
        <v>14.4</v>
      </c>
      <c r="B561" s="4344" t="s">
        <v>3512</v>
      </c>
      <c r="C561" s="4232"/>
      <c r="D561" s="4250"/>
      <c r="E561" s="4234"/>
      <c r="F561" s="4234" t="str">
        <f t="shared" si="24"/>
        <v xml:space="preserve"> </v>
      </c>
      <c r="G561" s="3557"/>
    </row>
    <row r="562" spans="1:7" s="4237" customFormat="1" ht="14.25">
      <c r="A562" s="4389" t="s">
        <v>3875</v>
      </c>
      <c r="B562" s="4231" t="s">
        <v>3638</v>
      </c>
      <c r="C562" s="4232">
        <v>42.08</v>
      </c>
      <c r="D562" s="4250" t="s">
        <v>1</v>
      </c>
      <c r="E562" s="4234">
        <v>15.71</v>
      </c>
      <c r="F562" s="4234">
        <f t="shared" si="24"/>
        <v>661.08</v>
      </c>
      <c r="G562" s="3557"/>
    </row>
    <row r="563" spans="1:7" s="4237" customFormat="1" ht="15">
      <c r="A563" s="4394"/>
      <c r="B563" s="4344"/>
      <c r="C563" s="4232"/>
      <c r="D563" s="4250"/>
      <c r="E563" s="4234"/>
      <c r="F563" s="4234" t="str">
        <f t="shared" si="24"/>
        <v xml:space="preserve"> </v>
      </c>
      <c r="G563" s="3557"/>
    </row>
    <row r="564" spans="1:7" s="4237" customFormat="1" ht="15">
      <c r="A564" s="4391">
        <v>14.5</v>
      </c>
      <c r="B564" s="4344" t="s">
        <v>3513</v>
      </c>
      <c r="C564" s="4232"/>
      <c r="D564" s="4250"/>
      <c r="E564" s="4234"/>
      <c r="F564" s="4234" t="str">
        <f t="shared" si="24"/>
        <v xml:space="preserve"> </v>
      </c>
      <c r="G564" s="3557"/>
    </row>
    <row r="565" spans="1:7" s="4237" customFormat="1" ht="14.25">
      <c r="A565" s="4389" t="s">
        <v>3876</v>
      </c>
      <c r="B565" s="4231" t="s">
        <v>3639</v>
      </c>
      <c r="C565" s="4232">
        <v>8</v>
      </c>
      <c r="D565" s="4250" t="s">
        <v>2433</v>
      </c>
      <c r="E565" s="4234">
        <v>27.23</v>
      </c>
      <c r="F565" s="4234">
        <f t="shared" si="24"/>
        <v>217.84</v>
      </c>
      <c r="G565" s="3557"/>
    </row>
    <row r="566" spans="1:7" s="4237" customFormat="1" ht="14.25">
      <c r="A566" s="4389" t="s">
        <v>3877</v>
      </c>
      <c r="B566" s="4231" t="s">
        <v>3640</v>
      </c>
      <c r="C566" s="4232">
        <v>2</v>
      </c>
      <c r="D566" s="4250" t="s">
        <v>2433</v>
      </c>
      <c r="E566" s="4234">
        <v>33</v>
      </c>
      <c r="F566" s="4234">
        <f t="shared" si="24"/>
        <v>66</v>
      </c>
      <c r="G566" s="3557"/>
    </row>
    <row r="567" spans="1:7" s="4237" customFormat="1" ht="14.25">
      <c r="A567" s="4389" t="s">
        <v>3878</v>
      </c>
      <c r="B567" s="4231" t="s">
        <v>3641</v>
      </c>
      <c r="C567" s="4232">
        <v>3</v>
      </c>
      <c r="D567" s="4250" t="s">
        <v>2433</v>
      </c>
      <c r="E567" s="4234">
        <v>38.840000000000003</v>
      </c>
      <c r="F567" s="4234">
        <f t="shared" si="24"/>
        <v>116.52</v>
      </c>
      <c r="G567" s="3557"/>
    </row>
    <row r="568" spans="1:7" s="4237" customFormat="1" ht="14.25">
      <c r="A568" s="4389" t="s">
        <v>3879</v>
      </c>
      <c r="B568" s="4231" t="s">
        <v>3514</v>
      </c>
      <c r="C568" s="4232">
        <v>1</v>
      </c>
      <c r="D568" s="4250" t="s">
        <v>42</v>
      </c>
      <c r="E568" s="4234">
        <v>700</v>
      </c>
      <c r="F568" s="4234">
        <f t="shared" si="24"/>
        <v>700</v>
      </c>
      <c r="G568" s="3557"/>
    </row>
    <row r="569" spans="1:7" s="4261" customFormat="1" ht="15">
      <c r="A569" s="4402"/>
      <c r="B569" s="4251"/>
      <c r="C569" s="4258"/>
      <c r="D569" s="4271"/>
      <c r="E569" s="4259"/>
      <c r="F569" s="4234" t="str">
        <f t="shared" si="24"/>
        <v xml:space="preserve"> </v>
      </c>
      <c r="G569" s="3557"/>
    </row>
    <row r="570" spans="1:7" s="4237" customFormat="1" ht="15">
      <c r="A570" s="4391">
        <v>14.6</v>
      </c>
      <c r="B570" s="4344" t="s">
        <v>3537</v>
      </c>
      <c r="C570" s="4232"/>
      <c r="D570" s="4250"/>
      <c r="E570" s="4234"/>
      <c r="F570" s="4234" t="str">
        <f t="shared" si="24"/>
        <v xml:space="preserve"> </v>
      </c>
      <c r="G570" s="3557"/>
    </row>
    <row r="571" spans="1:7" s="4237" customFormat="1" ht="14.25">
      <c r="A571" s="4389" t="s">
        <v>3880</v>
      </c>
      <c r="B571" s="4403" t="s">
        <v>3510</v>
      </c>
      <c r="C571" s="4232">
        <v>22.68</v>
      </c>
      <c r="D571" s="4250" t="s">
        <v>1</v>
      </c>
      <c r="E571" s="4234">
        <v>75</v>
      </c>
      <c r="F571" s="4234">
        <f t="shared" si="24"/>
        <v>1701</v>
      </c>
      <c r="G571" s="3557"/>
    </row>
    <row r="572" spans="1:7" s="4260" customFormat="1" ht="15">
      <c r="A572" s="4402"/>
      <c r="B572" s="4251"/>
      <c r="C572" s="4232"/>
      <c r="D572" s="4250"/>
      <c r="E572" s="4234"/>
      <c r="F572" s="4234" t="str">
        <f t="shared" si="24"/>
        <v xml:space="preserve"> </v>
      </c>
      <c r="G572" s="3557"/>
    </row>
    <row r="573" spans="1:7" s="4235" customFormat="1" ht="25.5">
      <c r="A573" s="4394" t="s">
        <v>3881</v>
      </c>
      <c r="B573" s="4343" t="s">
        <v>3835</v>
      </c>
      <c r="C573" s="4232">
        <v>1</v>
      </c>
      <c r="D573" s="4250" t="s">
        <v>42</v>
      </c>
      <c r="E573" s="4234">
        <v>3000</v>
      </c>
      <c r="F573" s="4234">
        <f t="shared" si="24"/>
        <v>3000</v>
      </c>
      <c r="G573" s="3557"/>
    </row>
    <row r="574" spans="1:7" s="4235" customFormat="1" ht="15">
      <c r="A574" s="4394"/>
      <c r="B574" s="4399"/>
      <c r="C574" s="4232"/>
      <c r="D574" s="4250"/>
      <c r="E574" s="4234"/>
      <c r="F574" s="4234" t="str">
        <f t="shared" si="24"/>
        <v xml:space="preserve"> </v>
      </c>
      <c r="G574" s="3557"/>
    </row>
    <row r="575" spans="1:7" s="4235" customFormat="1" ht="15">
      <c r="A575" s="4394" t="s">
        <v>3882</v>
      </c>
      <c r="B575" s="4344" t="s">
        <v>3511</v>
      </c>
      <c r="C575" s="4232"/>
      <c r="D575" s="4250"/>
      <c r="E575" s="4234"/>
      <c r="F575" s="4234" t="str">
        <f t="shared" si="24"/>
        <v xml:space="preserve"> </v>
      </c>
      <c r="G575" s="3557"/>
    </row>
    <row r="576" spans="1:7" s="4235" customFormat="1" ht="14.25">
      <c r="A576" s="4389" t="s">
        <v>3883</v>
      </c>
      <c r="B576" s="4403" t="s">
        <v>3642</v>
      </c>
      <c r="C576" s="4232">
        <v>7.62</v>
      </c>
      <c r="D576" s="4250" t="s">
        <v>1</v>
      </c>
      <c r="E576" s="4224">
        <v>124.11</v>
      </c>
      <c r="F576" s="4234">
        <f t="shared" si="24"/>
        <v>945.72</v>
      </c>
      <c r="G576" s="3557"/>
    </row>
    <row r="577" spans="1:7" s="4235" customFormat="1" ht="14.25">
      <c r="A577" s="4389" t="s">
        <v>3884</v>
      </c>
      <c r="B577" s="4403" t="s">
        <v>3611</v>
      </c>
      <c r="C577" s="4232">
        <v>1.8</v>
      </c>
      <c r="D577" s="4250" t="s">
        <v>1</v>
      </c>
      <c r="E577" s="4224">
        <v>197.75</v>
      </c>
      <c r="F577" s="4234">
        <f t="shared" si="24"/>
        <v>355.95</v>
      </c>
      <c r="G577" s="3557"/>
    </row>
    <row r="578" spans="1:7" s="4235" customFormat="1" ht="14.25">
      <c r="A578" s="4389" t="s">
        <v>3885</v>
      </c>
      <c r="B578" s="4403" t="s">
        <v>3610</v>
      </c>
      <c r="C578" s="4232">
        <v>14.07</v>
      </c>
      <c r="D578" s="4250" t="s">
        <v>1</v>
      </c>
      <c r="E578" s="4224">
        <v>692.39</v>
      </c>
      <c r="F578" s="4234">
        <f t="shared" si="24"/>
        <v>9741.93</v>
      </c>
      <c r="G578" s="3557"/>
    </row>
    <row r="579" spans="1:7" s="4235" customFormat="1" ht="15">
      <c r="A579" s="4394"/>
      <c r="B579" s="4399"/>
      <c r="C579" s="4232"/>
      <c r="D579" s="4250"/>
      <c r="E579" s="4224"/>
      <c r="F579" s="4234" t="str">
        <f t="shared" si="24"/>
        <v xml:space="preserve"> </v>
      </c>
      <c r="G579" s="3557"/>
    </row>
    <row r="580" spans="1:7" s="4235" customFormat="1" ht="15">
      <c r="A580" s="4394" t="s">
        <v>3886</v>
      </c>
      <c r="B580" s="4344" t="s">
        <v>3512</v>
      </c>
      <c r="C580" s="4232"/>
      <c r="D580" s="4250"/>
      <c r="E580" s="4224"/>
      <c r="F580" s="4234" t="str">
        <f t="shared" si="24"/>
        <v xml:space="preserve"> </v>
      </c>
      <c r="G580" s="3557"/>
    </row>
    <row r="581" spans="1:7" s="4235" customFormat="1" ht="14.25">
      <c r="A581" s="4389" t="s">
        <v>3887</v>
      </c>
      <c r="B581" s="4403" t="s">
        <v>3643</v>
      </c>
      <c r="C581" s="4232">
        <v>7.4</v>
      </c>
      <c r="D581" s="4250" t="s">
        <v>1</v>
      </c>
      <c r="E581" s="4224">
        <v>19.64</v>
      </c>
      <c r="F581" s="4234">
        <f t="shared" si="24"/>
        <v>145.34</v>
      </c>
      <c r="G581" s="3557"/>
    </row>
    <row r="582" spans="1:7" s="4235" customFormat="1" ht="14.25">
      <c r="A582" s="4389" t="s">
        <v>3888</v>
      </c>
      <c r="B582" s="4403" t="s">
        <v>3612</v>
      </c>
      <c r="C582" s="4232">
        <v>1.75</v>
      </c>
      <c r="D582" s="4250" t="s">
        <v>1</v>
      </c>
      <c r="E582" s="4224">
        <v>19.64</v>
      </c>
      <c r="F582" s="4234">
        <f t="shared" si="24"/>
        <v>34.369999999999997</v>
      </c>
      <c r="G582" s="3557"/>
    </row>
    <row r="583" spans="1:7" s="4235" customFormat="1" ht="14.25">
      <c r="A583" s="4389" t="s">
        <v>3889</v>
      </c>
      <c r="B583" s="4403" t="s">
        <v>3613</v>
      </c>
      <c r="C583" s="4232">
        <v>13.53</v>
      </c>
      <c r="D583" s="4250" t="s">
        <v>1</v>
      </c>
      <c r="E583" s="4224">
        <v>32.270000000000003</v>
      </c>
      <c r="F583" s="4234">
        <f t="shared" si="24"/>
        <v>436.61</v>
      </c>
      <c r="G583" s="3557"/>
    </row>
    <row r="584" spans="1:7" s="4235" customFormat="1" ht="15">
      <c r="A584" s="4394"/>
      <c r="B584" s="4399"/>
      <c r="C584" s="4232"/>
      <c r="D584" s="4250"/>
      <c r="E584" s="4224"/>
      <c r="F584" s="4234" t="str">
        <f t="shared" si="24"/>
        <v xml:space="preserve"> </v>
      </c>
      <c r="G584" s="3557"/>
    </row>
    <row r="585" spans="1:7" s="4235" customFormat="1" ht="15">
      <c r="A585" s="4394" t="s">
        <v>3890</v>
      </c>
      <c r="B585" s="4344" t="s">
        <v>3534</v>
      </c>
      <c r="C585" s="4232"/>
      <c r="D585" s="4250"/>
      <c r="E585" s="4224"/>
      <c r="F585" s="4234" t="str">
        <f t="shared" si="24"/>
        <v xml:space="preserve"> </v>
      </c>
      <c r="G585" s="3557"/>
    </row>
    <row r="586" spans="1:7" s="4235" customFormat="1" ht="14.25">
      <c r="A586" s="4389" t="s">
        <v>3891</v>
      </c>
      <c r="B586" s="4403" t="s">
        <v>3893</v>
      </c>
      <c r="C586" s="4232">
        <v>1</v>
      </c>
      <c r="D586" s="4250" t="s">
        <v>2433</v>
      </c>
      <c r="E586" s="4404">
        <v>32.39</v>
      </c>
      <c r="F586" s="4234">
        <f t="shared" si="24"/>
        <v>32.39</v>
      </c>
      <c r="G586" s="3557"/>
    </row>
    <row r="587" spans="1:7" s="4235" customFormat="1" ht="14.25">
      <c r="A587" s="4389" t="s">
        <v>3892</v>
      </c>
      <c r="B587" s="4403" t="s">
        <v>3894</v>
      </c>
      <c r="C587" s="4232">
        <v>2</v>
      </c>
      <c r="D587" s="4250" t="s">
        <v>2433</v>
      </c>
      <c r="E587" s="4404">
        <v>49.63</v>
      </c>
      <c r="F587" s="4234">
        <f t="shared" si="24"/>
        <v>99.26</v>
      </c>
      <c r="G587" s="3557"/>
    </row>
    <row r="588" spans="1:7" s="4235" customFormat="1" ht="14.25">
      <c r="A588" s="4389" t="s">
        <v>3898</v>
      </c>
      <c r="B588" s="4403" t="s">
        <v>3895</v>
      </c>
      <c r="C588" s="4232">
        <v>1</v>
      </c>
      <c r="D588" s="4250" t="s">
        <v>2433</v>
      </c>
      <c r="E588" s="4404">
        <v>232.26</v>
      </c>
      <c r="F588" s="4234">
        <f t="shared" si="24"/>
        <v>232.26</v>
      </c>
      <c r="G588" s="3557"/>
    </row>
    <row r="589" spans="1:7" s="4235" customFormat="1" ht="14.25">
      <c r="A589" s="4389" t="s">
        <v>3899</v>
      </c>
      <c r="B589" s="4403" t="s">
        <v>3896</v>
      </c>
      <c r="C589" s="4232">
        <v>2</v>
      </c>
      <c r="D589" s="4250" t="s">
        <v>2433</v>
      </c>
      <c r="E589" s="4404">
        <v>205.32</v>
      </c>
      <c r="F589" s="4234">
        <f t="shared" si="24"/>
        <v>410.64</v>
      </c>
      <c r="G589" s="3557"/>
    </row>
    <row r="590" spans="1:7" s="4235" customFormat="1" ht="14.25">
      <c r="A590" s="4389" t="s">
        <v>3900</v>
      </c>
      <c r="B590" s="4403" t="s">
        <v>3897</v>
      </c>
      <c r="C590" s="4232">
        <v>1</v>
      </c>
      <c r="D590" s="4250" t="s">
        <v>42</v>
      </c>
      <c r="E590" s="4404">
        <v>500</v>
      </c>
      <c r="F590" s="4234">
        <f t="shared" si="24"/>
        <v>500</v>
      </c>
      <c r="G590" s="3557"/>
    </row>
    <row r="591" spans="1:7" s="4235" customFormat="1" ht="14.25">
      <c r="A591" s="4389"/>
      <c r="B591" s="4403"/>
      <c r="C591" s="4232"/>
      <c r="D591" s="4250"/>
      <c r="E591" s="4404"/>
      <c r="F591" s="4234"/>
      <c r="G591" s="3557"/>
    </row>
    <row r="592" spans="1:7" s="4235" customFormat="1" ht="15">
      <c r="A592" s="4394">
        <v>14.7</v>
      </c>
      <c r="B592" s="4212" t="s">
        <v>3760</v>
      </c>
      <c r="C592" s="4232">
        <v>3</v>
      </c>
      <c r="D592" s="4250" t="s">
        <v>2433</v>
      </c>
      <c r="E592" s="4404">
        <v>4500</v>
      </c>
      <c r="F592" s="4234">
        <f t="shared" si="24"/>
        <v>13500</v>
      </c>
      <c r="G592" s="3557"/>
    </row>
    <row r="593" spans="1:7" s="4241" customFormat="1" ht="15">
      <c r="A593" s="4394"/>
      <c r="B593" s="3435"/>
      <c r="C593" s="4265"/>
      <c r="D593" s="4272"/>
      <c r="E593" s="4265"/>
      <c r="F593" s="4265"/>
      <c r="G593" s="3557"/>
    </row>
    <row r="594" spans="1:7" s="4223" customFormat="1" ht="15">
      <c r="A594" s="4405">
        <v>15</v>
      </c>
      <c r="B594" s="4344" t="s">
        <v>3120</v>
      </c>
      <c r="C594" s="4222"/>
      <c r="D594" s="4312"/>
      <c r="E594" s="4217"/>
      <c r="F594" s="4217" t="str">
        <f t="shared" ref="F594:F623" si="25">IF(C594&gt;0,(ROUND((E594*C594),2))," ")</f>
        <v xml:space="preserve"> </v>
      </c>
      <c r="G594" s="3557"/>
    </row>
    <row r="595" spans="1:7" ht="14.25" customHeight="1">
      <c r="A595" s="4393">
        <v>15.1</v>
      </c>
      <c r="B595" s="4231" t="s">
        <v>4028</v>
      </c>
      <c r="C595" s="4232">
        <v>12.24</v>
      </c>
      <c r="D595" s="4250" t="s">
        <v>2432</v>
      </c>
      <c r="E595" s="4234">
        <v>79.19</v>
      </c>
      <c r="F595" s="4234">
        <f>IF(C595&gt;0,(ROUND((E595*C595),2))," ")</f>
        <v>969.29</v>
      </c>
    </row>
    <row r="596" spans="1:7" ht="14.25" customHeight="1">
      <c r="A596" s="4389"/>
      <c r="B596" s="4231"/>
      <c r="C596" s="4232"/>
      <c r="D596" s="4250"/>
      <c r="E596" s="4234"/>
      <c r="F596" s="4234" t="str">
        <f t="shared" si="25"/>
        <v xml:space="preserve"> </v>
      </c>
    </row>
    <row r="597" spans="1:7" ht="15" customHeight="1">
      <c r="A597" s="4391">
        <v>15.2</v>
      </c>
      <c r="B597" s="4344" t="s">
        <v>38</v>
      </c>
      <c r="C597" s="4232"/>
      <c r="D597" s="4250"/>
      <c r="E597" s="4234"/>
      <c r="F597" s="4234" t="str">
        <f t="shared" si="25"/>
        <v xml:space="preserve"> </v>
      </c>
    </row>
    <row r="598" spans="1:7" ht="14.25" customHeight="1">
      <c r="A598" s="4389" t="s">
        <v>725</v>
      </c>
      <c r="B598" s="4249" t="s">
        <v>2403</v>
      </c>
      <c r="C598" s="4232">
        <v>27.3</v>
      </c>
      <c r="D598" s="4250" t="s">
        <v>2430</v>
      </c>
      <c r="E598" s="4234">
        <v>330.24</v>
      </c>
      <c r="F598" s="4234">
        <f t="shared" si="25"/>
        <v>9015.5499999999993</v>
      </c>
    </row>
    <row r="599" spans="1:7" ht="14.25" customHeight="1">
      <c r="A599" s="4389" t="s">
        <v>726</v>
      </c>
      <c r="B599" s="4249" t="s">
        <v>2399</v>
      </c>
      <c r="C599" s="4232">
        <v>7.96</v>
      </c>
      <c r="D599" s="4250" t="s">
        <v>2431</v>
      </c>
      <c r="E599" s="4234">
        <v>121.12</v>
      </c>
      <c r="F599" s="4234">
        <f t="shared" si="25"/>
        <v>964.12</v>
      </c>
    </row>
    <row r="600" spans="1:7" ht="31.5" customHeight="1">
      <c r="A600" s="4389" t="s">
        <v>727</v>
      </c>
      <c r="B600" s="4249" t="s">
        <v>3833</v>
      </c>
      <c r="C600" s="4232">
        <v>19.34</v>
      </c>
      <c r="D600" s="4250" t="s">
        <v>2525</v>
      </c>
      <c r="E600" s="4234">
        <v>210</v>
      </c>
      <c r="F600" s="4234">
        <f t="shared" si="25"/>
        <v>4061.4</v>
      </c>
    </row>
    <row r="601" spans="1:7" ht="13.5" customHeight="1">
      <c r="A601" s="4389"/>
      <c r="B601" s="4249"/>
      <c r="C601" s="4232"/>
      <c r="D601" s="4250"/>
      <c r="E601" s="4234"/>
      <c r="F601" s="4234" t="str">
        <f t="shared" si="25"/>
        <v xml:space="preserve"> </v>
      </c>
    </row>
    <row r="602" spans="1:7" ht="15" customHeight="1">
      <c r="A602" s="4391">
        <v>15.3</v>
      </c>
      <c r="B602" s="4344" t="s">
        <v>880</v>
      </c>
      <c r="C602" s="4232"/>
      <c r="D602" s="4250"/>
      <c r="E602" s="4234"/>
      <c r="F602" s="4234" t="str">
        <f t="shared" si="25"/>
        <v xml:space="preserve"> </v>
      </c>
    </row>
    <row r="603" spans="1:7" ht="14.25" customHeight="1">
      <c r="A603" s="4389" t="s">
        <v>3841</v>
      </c>
      <c r="B603" s="4212" t="s">
        <v>3753</v>
      </c>
      <c r="C603" s="4232">
        <v>1.1499999999999999</v>
      </c>
      <c r="D603" s="4250" t="s">
        <v>2430</v>
      </c>
      <c r="E603" s="4234">
        <v>9462.32</v>
      </c>
      <c r="F603" s="4234">
        <f t="shared" si="25"/>
        <v>10881.67</v>
      </c>
    </row>
    <row r="604" spans="1:7" ht="14.25" customHeight="1">
      <c r="A604" s="4389" t="s">
        <v>3901</v>
      </c>
      <c r="B604" s="4354" t="s">
        <v>3754</v>
      </c>
      <c r="C604" s="4232">
        <v>0.51</v>
      </c>
      <c r="D604" s="4250" t="s">
        <v>2430</v>
      </c>
      <c r="E604" s="4234">
        <v>12962.32</v>
      </c>
      <c r="F604" s="4234">
        <f t="shared" si="25"/>
        <v>6610.78</v>
      </c>
    </row>
    <row r="605" spans="1:7" ht="14.25" customHeight="1">
      <c r="A605" s="4389" t="s">
        <v>3902</v>
      </c>
      <c r="B605" s="4212" t="s">
        <v>3755</v>
      </c>
      <c r="C605" s="4232">
        <v>0.41</v>
      </c>
      <c r="D605" s="4250" t="s">
        <v>2430</v>
      </c>
      <c r="E605" s="4234">
        <v>18210.46</v>
      </c>
      <c r="F605" s="4234">
        <f t="shared" si="25"/>
        <v>7466.29</v>
      </c>
    </row>
    <row r="606" spans="1:7" ht="14.25" customHeight="1">
      <c r="A606" s="4389"/>
      <c r="B606" s="4249"/>
      <c r="C606" s="4232"/>
      <c r="D606" s="4250"/>
      <c r="E606" s="4234"/>
      <c r="F606" s="4234" t="str">
        <f t="shared" si="25"/>
        <v xml:space="preserve"> </v>
      </c>
    </row>
    <row r="607" spans="1:7" ht="15" customHeight="1">
      <c r="A607" s="4391">
        <v>15.4</v>
      </c>
      <c r="B607" s="4344" t="s">
        <v>3121</v>
      </c>
      <c r="C607" s="4232"/>
      <c r="D607" s="4250"/>
      <c r="E607" s="4234"/>
      <c r="F607" s="4234" t="str">
        <f t="shared" si="25"/>
        <v xml:space="preserve"> </v>
      </c>
    </row>
    <row r="608" spans="1:7" ht="14.25" customHeight="1">
      <c r="A608" s="4389" t="s">
        <v>3903</v>
      </c>
      <c r="B608" s="4249" t="s">
        <v>3124</v>
      </c>
      <c r="C608" s="4232">
        <v>43.75</v>
      </c>
      <c r="D608" s="4250" t="s">
        <v>2432</v>
      </c>
      <c r="E608" s="4234">
        <v>2925.25</v>
      </c>
      <c r="F608" s="4234">
        <f>IF(C608&gt;0,(ROUND((E608*C608),2))," ")</f>
        <v>127979.69</v>
      </c>
    </row>
    <row r="609" spans="1:8" ht="14.25" customHeight="1">
      <c r="A609" s="4455"/>
      <c r="B609" s="4480"/>
      <c r="C609" s="4465"/>
      <c r="D609" s="4466"/>
      <c r="E609" s="4467"/>
      <c r="F609" s="4467" t="str">
        <f t="shared" si="25"/>
        <v xml:space="preserve"> </v>
      </c>
    </row>
    <row r="610" spans="1:8" ht="15" customHeight="1">
      <c r="A610" s="4391">
        <v>15.5</v>
      </c>
      <c r="B610" s="4344" t="s">
        <v>3706</v>
      </c>
      <c r="C610" s="4232"/>
      <c r="D610" s="4250"/>
      <c r="E610" s="4234"/>
      <c r="F610" s="4234" t="str">
        <f t="shared" si="25"/>
        <v xml:space="preserve"> </v>
      </c>
    </row>
    <row r="611" spans="1:8" s="4223" customFormat="1" ht="14.25" customHeight="1">
      <c r="A611" s="4389" t="s">
        <v>3842</v>
      </c>
      <c r="B611" s="3563" t="s">
        <v>3122</v>
      </c>
      <c r="C611" s="4222">
        <v>18.899999999999999</v>
      </c>
      <c r="D611" s="4312" t="s">
        <v>2432</v>
      </c>
      <c r="E611" s="4217">
        <v>336.35</v>
      </c>
      <c r="F611" s="4217">
        <f t="shared" si="25"/>
        <v>6357.02</v>
      </c>
      <c r="G611" s="3557"/>
    </row>
    <row r="612" spans="1:8" s="4223" customFormat="1" ht="14.25" customHeight="1">
      <c r="A612" s="4389" t="s">
        <v>3843</v>
      </c>
      <c r="B612" s="3563" t="s">
        <v>2435</v>
      </c>
      <c r="C612" s="4222">
        <v>3.3</v>
      </c>
      <c r="D612" s="4312" t="s">
        <v>2432</v>
      </c>
      <c r="E612" s="4217">
        <v>611.6</v>
      </c>
      <c r="F612" s="4217">
        <f t="shared" si="25"/>
        <v>2018.28</v>
      </c>
      <c r="G612" s="3557"/>
    </row>
    <row r="613" spans="1:8" s="4223" customFormat="1" ht="14.25" customHeight="1">
      <c r="A613" s="4389" t="s">
        <v>3844</v>
      </c>
      <c r="B613" s="3563" t="s">
        <v>3644</v>
      </c>
      <c r="C613" s="4222">
        <v>8.8000000000000007</v>
      </c>
      <c r="D613" s="4312" t="s">
        <v>1</v>
      </c>
      <c r="E613" s="4217">
        <v>134</v>
      </c>
      <c r="F613" s="4217">
        <f t="shared" si="25"/>
        <v>1179.2</v>
      </c>
      <c r="G613" s="3557"/>
    </row>
    <row r="614" spans="1:8" s="4357" customFormat="1" ht="13.5" customHeight="1">
      <c r="A614" s="4389" t="s">
        <v>3845</v>
      </c>
      <c r="B614" s="4212" t="s">
        <v>1548</v>
      </c>
      <c r="C614" s="4191">
        <v>19.88</v>
      </c>
      <c r="D614" s="4194" t="s">
        <v>1</v>
      </c>
      <c r="E614" s="4210">
        <v>107.14</v>
      </c>
      <c r="F614" s="4210">
        <f t="shared" ref="F614:F615" si="26">ROUND(C614*E614,2)</f>
        <v>2129.94</v>
      </c>
      <c r="G614" s="3557"/>
      <c r="H614" s="4356"/>
    </row>
    <row r="615" spans="1:8" s="4357" customFormat="1" ht="13.5" customHeight="1">
      <c r="A615" s="4389" t="s">
        <v>3846</v>
      </c>
      <c r="B615" s="4212" t="s">
        <v>3756</v>
      </c>
      <c r="C615" s="4191">
        <v>4.2699999999999996</v>
      </c>
      <c r="D615" s="4194" t="s">
        <v>3741</v>
      </c>
      <c r="E615" s="4210">
        <v>565.92999999999995</v>
      </c>
      <c r="F615" s="4210">
        <f t="shared" si="26"/>
        <v>2416.52</v>
      </c>
      <c r="G615" s="3557"/>
      <c r="H615" s="4356"/>
    </row>
    <row r="616" spans="1:8" ht="14.25" customHeight="1">
      <c r="A616" s="4389"/>
      <c r="B616" s="4231"/>
      <c r="C616" s="4232"/>
      <c r="D616" s="4250"/>
      <c r="E616" s="4234"/>
      <c r="F616" s="4234" t="str">
        <f t="shared" si="25"/>
        <v xml:space="preserve"> </v>
      </c>
    </row>
    <row r="617" spans="1:8" s="4357" customFormat="1">
      <c r="A617" s="4335">
        <v>15.6</v>
      </c>
      <c r="B617" s="4207" t="s">
        <v>3757</v>
      </c>
      <c r="C617" s="4191"/>
      <c r="D617" s="4194"/>
      <c r="E617" s="4210"/>
      <c r="F617" s="4227"/>
      <c r="G617" s="3557"/>
      <c r="H617" s="4356"/>
    </row>
    <row r="618" spans="1:8" s="4357" customFormat="1">
      <c r="A618" s="4355" t="s">
        <v>3847</v>
      </c>
      <c r="B618" s="4273" t="s">
        <v>3758</v>
      </c>
      <c r="C618" s="4191">
        <v>0.36</v>
      </c>
      <c r="D618" s="4194" t="s">
        <v>3747</v>
      </c>
      <c r="E618" s="4210">
        <v>2300</v>
      </c>
      <c r="F618" s="4210">
        <f>+C618*E618</f>
        <v>828</v>
      </c>
      <c r="G618" s="3557"/>
      <c r="H618" s="4356"/>
    </row>
    <row r="619" spans="1:8" s="4357" customFormat="1">
      <c r="A619" s="4355" t="s">
        <v>3848</v>
      </c>
      <c r="B619" s="4273" t="s">
        <v>3759</v>
      </c>
      <c r="C619" s="4191">
        <v>0.27</v>
      </c>
      <c r="D619" s="4194" t="s">
        <v>3747</v>
      </c>
      <c r="E619" s="4210">
        <v>2300</v>
      </c>
      <c r="F619" s="4210">
        <f>+C619*E619</f>
        <v>621</v>
      </c>
      <c r="G619" s="3557"/>
      <c r="H619" s="4356"/>
    </row>
    <row r="620" spans="1:8" s="4357" customFormat="1">
      <c r="A620" s="4355"/>
      <c r="B620" s="4273"/>
      <c r="C620" s="4191"/>
      <c r="D620" s="4194"/>
      <c r="E620" s="4210"/>
      <c r="F620" s="4210"/>
      <c r="G620" s="3557"/>
      <c r="H620" s="4356"/>
    </row>
    <row r="621" spans="1:8" ht="14.25" customHeight="1">
      <c r="A621" s="4391">
        <v>15.7</v>
      </c>
      <c r="B621" s="4249" t="s">
        <v>3944</v>
      </c>
      <c r="C621" s="4232">
        <v>3</v>
      </c>
      <c r="D621" s="4250" t="s">
        <v>2433</v>
      </c>
      <c r="E621" s="4234">
        <v>1500</v>
      </c>
      <c r="F621" s="4234">
        <f>IF(C621&gt;0,(ROUND((E621*C621),2))," ")</f>
        <v>4500</v>
      </c>
    </row>
    <row r="622" spans="1:8" ht="14.25" customHeight="1">
      <c r="A622" s="4391"/>
      <c r="B622" s="4249"/>
      <c r="C622" s="4232"/>
      <c r="D622" s="4250"/>
      <c r="E622" s="4234"/>
      <c r="F622" s="4234"/>
    </row>
    <row r="623" spans="1:8" s="4267" customFormat="1" ht="14.25" customHeight="1">
      <c r="A623" s="4396">
        <v>15.8</v>
      </c>
      <c r="B623" s="4212" t="s">
        <v>3761</v>
      </c>
      <c r="C623" s="4222">
        <v>1</v>
      </c>
      <c r="D623" s="4312" t="s">
        <v>2433</v>
      </c>
      <c r="E623" s="4210">
        <v>158609.43</v>
      </c>
      <c r="F623" s="4217">
        <f t="shared" si="25"/>
        <v>158609.43</v>
      </c>
      <c r="G623" s="3557"/>
    </row>
    <row r="624" spans="1:8" s="4267" customFormat="1" ht="12.75" customHeight="1">
      <c r="A624" s="4306"/>
      <c r="B624" s="4305" t="s">
        <v>2122</v>
      </c>
      <c r="C624" s="4499"/>
      <c r="D624" s="4499"/>
      <c r="E624" s="4499"/>
      <c r="F624" s="4308">
        <f>SUM(F494:F623)</f>
        <v>1500736.44</v>
      </c>
      <c r="G624" s="3557"/>
    </row>
    <row r="625" spans="1:7" ht="14.25" customHeight="1">
      <c r="A625" s="4389"/>
      <c r="B625" s="4231"/>
      <c r="C625" s="4232"/>
      <c r="D625" s="4250"/>
      <c r="E625" s="4234"/>
      <c r="F625" s="4234" t="str">
        <f t="shared" ref="F625:F693" si="27">IF(C625&gt;0,(ROUND((E625*C625),2))," ")</f>
        <v xml:space="preserve"> </v>
      </c>
    </row>
    <row r="626" spans="1:7" s="4223" customFormat="1" ht="15">
      <c r="A626" s="4397" t="s">
        <v>2120</v>
      </c>
      <c r="B626" s="3435" t="s">
        <v>3473</v>
      </c>
      <c r="C626" s="4222"/>
      <c r="D626" s="4312"/>
      <c r="E626" s="4217"/>
      <c r="F626" s="4217" t="str">
        <f t="shared" si="27"/>
        <v xml:space="preserve"> </v>
      </c>
      <c r="G626" s="3557"/>
    </row>
    <row r="627" spans="1:7" ht="14.25" customHeight="1">
      <c r="A627" s="4389"/>
      <c r="B627" s="3434"/>
      <c r="C627" s="4232"/>
      <c r="D627" s="4250"/>
      <c r="E627" s="4234"/>
      <c r="F627" s="4234" t="str">
        <f t="shared" si="27"/>
        <v xml:space="preserve"> </v>
      </c>
    </row>
    <row r="628" spans="1:7" ht="14.25" customHeight="1">
      <c r="A628" s="4182">
        <v>1</v>
      </c>
      <c r="B628" s="4344" t="s">
        <v>2165</v>
      </c>
      <c r="C628" s="4173"/>
      <c r="D628" s="4517"/>
      <c r="E628" s="4234"/>
      <c r="F628" s="4234" t="str">
        <f t="shared" si="27"/>
        <v xml:space="preserve"> </v>
      </c>
    </row>
    <row r="629" spans="1:7" ht="14.25" customHeight="1">
      <c r="A629" s="4179">
        <v>1.1000000000000001</v>
      </c>
      <c r="B629" s="3540" t="s">
        <v>4029</v>
      </c>
      <c r="C629" s="4172">
        <v>22.36</v>
      </c>
      <c r="D629" s="4250" t="s">
        <v>2432</v>
      </c>
      <c r="E629" s="4234">
        <v>79.19</v>
      </c>
      <c r="F629" s="4234">
        <f t="shared" si="27"/>
        <v>1770.69</v>
      </c>
    </row>
    <row r="630" spans="1:7" ht="14.25" customHeight="1">
      <c r="A630" s="4180"/>
      <c r="B630" s="4181"/>
      <c r="C630" s="4173"/>
      <c r="D630" s="4517"/>
      <c r="E630" s="4234"/>
      <c r="F630" s="4234" t="str">
        <f t="shared" si="27"/>
        <v xml:space="preserve"> </v>
      </c>
    </row>
    <row r="631" spans="1:7" ht="14.25" customHeight="1">
      <c r="A631" s="4182">
        <v>2</v>
      </c>
      <c r="B631" s="4183" t="s">
        <v>38</v>
      </c>
      <c r="C631" s="4173"/>
      <c r="D631" s="4517"/>
      <c r="E631" s="4234"/>
      <c r="F631" s="4234" t="str">
        <f t="shared" si="27"/>
        <v xml:space="preserve"> </v>
      </c>
    </row>
    <row r="632" spans="1:7" ht="14.25" customHeight="1">
      <c r="A632" s="4180">
        <v>2.1</v>
      </c>
      <c r="B632" s="3540" t="s">
        <v>3447</v>
      </c>
      <c r="C632" s="4173">
        <v>11.48</v>
      </c>
      <c r="D632" s="4517" t="s">
        <v>2430</v>
      </c>
      <c r="E632" s="4234">
        <v>330.24</v>
      </c>
      <c r="F632" s="4234">
        <f t="shared" si="27"/>
        <v>3791.16</v>
      </c>
    </row>
    <row r="633" spans="1:7" ht="14.25" customHeight="1">
      <c r="A633" s="4180">
        <v>2.2000000000000002</v>
      </c>
      <c r="B633" s="4231" t="s">
        <v>2981</v>
      </c>
      <c r="C633" s="4173">
        <v>6.02</v>
      </c>
      <c r="D633" s="4517" t="s">
        <v>2430</v>
      </c>
      <c r="E633" s="4234">
        <v>121.12</v>
      </c>
      <c r="F633" s="4234">
        <f t="shared" si="27"/>
        <v>729.14</v>
      </c>
    </row>
    <row r="634" spans="1:7" ht="14.25" customHeight="1">
      <c r="A634" s="4180">
        <v>2.2999999999999998</v>
      </c>
      <c r="B634" s="4206" t="s">
        <v>3766</v>
      </c>
      <c r="C634" s="4173">
        <v>7.09</v>
      </c>
      <c r="D634" s="4517" t="s">
        <v>2430</v>
      </c>
      <c r="E634" s="4234">
        <v>210</v>
      </c>
      <c r="F634" s="4234">
        <f t="shared" si="27"/>
        <v>1488.9</v>
      </c>
    </row>
    <row r="635" spans="1:7" ht="14.25" customHeight="1">
      <c r="A635" s="4180"/>
      <c r="B635" s="4181"/>
      <c r="C635" s="4174"/>
      <c r="D635" s="4518"/>
      <c r="E635" s="4234"/>
      <c r="F635" s="4234" t="str">
        <f t="shared" si="27"/>
        <v xml:space="preserve"> </v>
      </c>
    </row>
    <row r="636" spans="1:7" ht="14.25" customHeight="1">
      <c r="A636" s="4182">
        <v>3</v>
      </c>
      <c r="B636" s="4183" t="s">
        <v>3712</v>
      </c>
      <c r="C636" s="4173"/>
      <c r="D636" s="4519"/>
      <c r="E636" s="4234"/>
      <c r="F636" s="4234" t="str">
        <f t="shared" si="27"/>
        <v xml:space="preserve"> </v>
      </c>
    </row>
    <row r="637" spans="1:7" ht="16.5" customHeight="1">
      <c r="A637" s="4180">
        <v>3.1</v>
      </c>
      <c r="B637" s="3540" t="s">
        <v>3448</v>
      </c>
      <c r="C637" s="4175">
        <v>1.94</v>
      </c>
      <c r="D637" s="4517" t="s">
        <v>2430</v>
      </c>
      <c r="E637" s="4234">
        <v>9737.5</v>
      </c>
      <c r="F637" s="4234">
        <f t="shared" si="27"/>
        <v>18890.75</v>
      </c>
    </row>
    <row r="638" spans="1:7" ht="16.5" customHeight="1">
      <c r="A638" s="4180">
        <v>3.2</v>
      </c>
      <c r="B638" s="3540" t="s">
        <v>3449</v>
      </c>
      <c r="C638" s="4175">
        <v>1.73</v>
      </c>
      <c r="D638" s="4517" t="s">
        <v>2430</v>
      </c>
      <c r="E638" s="4234">
        <v>14103.35</v>
      </c>
      <c r="F638" s="4234">
        <f t="shared" si="27"/>
        <v>24398.799999999999</v>
      </c>
    </row>
    <row r="639" spans="1:7" ht="16.5" customHeight="1">
      <c r="A639" s="4180">
        <v>3.3</v>
      </c>
      <c r="B639" s="3540" t="s">
        <v>3450</v>
      </c>
      <c r="C639" s="4175">
        <v>0.66</v>
      </c>
      <c r="D639" s="4517" t="s">
        <v>2430</v>
      </c>
      <c r="E639" s="4234">
        <v>21005.65</v>
      </c>
      <c r="F639" s="4234">
        <f t="shared" si="27"/>
        <v>13863.73</v>
      </c>
    </row>
    <row r="640" spans="1:7" ht="16.5" customHeight="1">
      <c r="A640" s="4180">
        <v>3.4</v>
      </c>
      <c r="B640" s="3540" t="s">
        <v>3451</v>
      </c>
      <c r="C640" s="4175">
        <v>1.35</v>
      </c>
      <c r="D640" s="4520" t="s">
        <v>2430</v>
      </c>
      <c r="E640" s="4234">
        <v>23156.68</v>
      </c>
      <c r="F640" s="4444">
        <f t="shared" si="27"/>
        <v>31261.52</v>
      </c>
    </row>
    <row r="641" spans="1:7" ht="16.5" customHeight="1">
      <c r="A641" s="4180">
        <v>3.5</v>
      </c>
      <c r="B641" s="3540" t="s">
        <v>3452</v>
      </c>
      <c r="C641" s="4175">
        <v>1.59</v>
      </c>
      <c r="D641" s="4517" t="s">
        <v>2430</v>
      </c>
      <c r="E641" s="4234">
        <v>21469.16</v>
      </c>
      <c r="F641" s="4234">
        <f t="shared" si="27"/>
        <v>34135.96</v>
      </c>
    </row>
    <row r="642" spans="1:7" s="4223" customFormat="1" ht="16.5" customHeight="1">
      <c r="A642" s="4358">
        <v>3.6</v>
      </c>
      <c r="B642" s="4212" t="s">
        <v>3453</v>
      </c>
      <c r="C642" s="4329">
        <v>4.22</v>
      </c>
      <c r="D642" s="4521" t="s">
        <v>2430</v>
      </c>
      <c r="E642" s="4234">
        <v>13856.2</v>
      </c>
      <c r="F642" s="4217">
        <f t="shared" si="27"/>
        <v>58473.16</v>
      </c>
      <c r="G642" s="3557"/>
    </row>
    <row r="643" spans="1:7" ht="14.25" customHeight="1">
      <c r="A643" s="4180">
        <v>3.7</v>
      </c>
      <c r="B643" s="3540" t="s">
        <v>3454</v>
      </c>
      <c r="C643" s="4175">
        <v>4</v>
      </c>
      <c r="D643" s="4250" t="s">
        <v>2433</v>
      </c>
      <c r="E643" s="4234">
        <v>1000</v>
      </c>
      <c r="F643" s="4234">
        <f t="shared" si="27"/>
        <v>4000</v>
      </c>
    </row>
    <row r="644" spans="1:7" ht="14.25" customHeight="1">
      <c r="A644" s="4358">
        <v>3.8</v>
      </c>
      <c r="B644" s="4184" t="s">
        <v>3556</v>
      </c>
      <c r="C644" s="4175">
        <v>18.07</v>
      </c>
      <c r="D644" s="4250" t="s">
        <v>2432</v>
      </c>
      <c r="E644" s="4234">
        <v>986.65</v>
      </c>
      <c r="F644" s="4234">
        <f t="shared" si="27"/>
        <v>17828.77</v>
      </c>
    </row>
    <row r="645" spans="1:7" ht="14.25" customHeight="1">
      <c r="A645" s="4179"/>
      <c r="B645" s="4183"/>
      <c r="C645" s="4176"/>
      <c r="D645" s="4519"/>
      <c r="E645" s="4234"/>
      <c r="F645" s="4234" t="str">
        <f t="shared" si="27"/>
        <v xml:space="preserve"> </v>
      </c>
    </row>
    <row r="646" spans="1:7" ht="14.25" customHeight="1">
      <c r="A646" s="4185">
        <v>4</v>
      </c>
      <c r="B646" s="4183" t="s">
        <v>3455</v>
      </c>
      <c r="C646" s="4176"/>
      <c r="D646" s="4519"/>
      <c r="E646" s="4234"/>
      <c r="F646" s="4234" t="str">
        <f t="shared" si="27"/>
        <v xml:space="preserve"> </v>
      </c>
    </row>
    <row r="647" spans="1:7" s="4223" customFormat="1" ht="14.25" customHeight="1">
      <c r="A647" s="4167">
        <v>4.0999999999999996</v>
      </c>
      <c r="B647" s="4332" t="s">
        <v>3646</v>
      </c>
      <c r="C647" s="4333">
        <v>6.6</v>
      </c>
      <c r="D647" s="4312" t="s">
        <v>2432</v>
      </c>
      <c r="E647" s="4234">
        <v>1495.87</v>
      </c>
      <c r="F647" s="4217">
        <f t="shared" si="27"/>
        <v>9872.74</v>
      </c>
      <c r="G647" s="3557"/>
    </row>
    <row r="648" spans="1:7" s="4223" customFormat="1" ht="14.25" customHeight="1">
      <c r="A648" s="4167">
        <v>4.2</v>
      </c>
      <c r="B648" s="4332" t="s">
        <v>3645</v>
      </c>
      <c r="C648" s="4333">
        <v>44.55</v>
      </c>
      <c r="D648" s="4312" t="s">
        <v>2432</v>
      </c>
      <c r="E648" s="4234">
        <v>1528.3</v>
      </c>
      <c r="F648" s="4217">
        <f t="shared" si="27"/>
        <v>68085.77</v>
      </c>
      <c r="G648" s="3557"/>
    </row>
    <row r="649" spans="1:7" ht="14.25" customHeight="1">
      <c r="A649" s="4179"/>
      <c r="B649" s="4183"/>
      <c r="C649" s="4176"/>
      <c r="D649" s="4519"/>
      <c r="E649" s="4234"/>
      <c r="F649" s="4234" t="str">
        <f t="shared" si="27"/>
        <v xml:space="preserve"> </v>
      </c>
    </row>
    <row r="650" spans="1:7" ht="14.25" customHeight="1">
      <c r="A650" s="4182">
        <v>5</v>
      </c>
      <c r="B650" s="4183" t="s">
        <v>859</v>
      </c>
      <c r="C650" s="4177"/>
      <c r="D650" s="4519"/>
      <c r="E650" s="4234"/>
      <c r="F650" s="4234" t="str">
        <f t="shared" si="27"/>
        <v xml:space="preserve"> </v>
      </c>
    </row>
    <row r="651" spans="1:7" ht="14.25" customHeight="1">
      <c r="A651" s="4180">
        <v>5.0999999999999996</v>
      </c>
      <c r="B651" s="4184" t="s">
        <v>2567</v>
      </c>
      <c r="C651" s="4175">
        <v>26.08</v>
      </c>
      <c r="D651" s="4250" t="s">
        <v>2432</v>
      </c>
      <c r="E651" s="4234">
        <v>56.57</v>
      </c>
      <c r="F651" s="4234">
        <f t="shared" si="27"/>
        <v>1475.35</v>
      </c>
    </row>
    <row r="652" spans="1:7" ht="14.25" customHeight="1">
      <c r="A652" s="4180">
        <v>5.2</v>
      </c>
      <c r="B652" s="4184" t="s">
        <v>2395</v>
      </c>
      <c r="C652" s="4175">
        <v>56.3</v>
      </c>
      <c r="D652" s="4250" t="s">
        <v>2432</v>
      </c>
      <c r="E652" s="4234">
        <v>382.2</v>
      </c>
      <c r="F652" s="4234">
        <f t="shared" si="27"/>
        <v>21517.86</v>
      </c>
    </row>
    <row r="653" spans="1:7" ht="14.25" customHeight="1">
      <c r="A653" s="4180">
        <v>5.3</v>
      </c>
      <c r="B653" s="4184" t="s">
        <v>2396</v>
      </c>
      <c r="C653" s="4175">
        <v>44.1</v>
      </c>
      <c r="D653" s="4250" t="s">
        <v>2432</v>
      </c>
      <c r="E653" s="4234">
        <v>336.35</v>
      </c>
      <c r="F653" s="4234">
        <f t="shared" si="27"/>
        <v>14833.04</v>
      </c>
    </row>
    <row r="654" spans="1:7" ht="14.25" customHeight="1">
      <c r="A654" s="4180">
        <v>5.4</v>
      </c>
      <c r="B654" s="4184" t="s">
        <v>3456</v>
      </c>
      <c r="C654" s="4175">
        <v>27.12</v>
      </c>
      <c r="D654" s="4250" t="s">
        <v>2432</v>
      </c>
      <c r="E654" s="4234">
        <v>382.2</v>
      </c>
      <c r="F654" s="4234">
        <f t="shared" si="27"/>
        <v>10365.26</v>
      </c>
    </row>
    <row r="655" spans="1:7" ht="14.25" customHeight="1">
      <c r="A655" s="4180">
        <v>5.5</v>
      </c>
      <c r="B655" s="4184" t="s">
        <v>3457</v>
      </c>
      <c r="C655" s="4175">
        <v>25.11</v>
      </c>
      <c r="D655" s="4250" t="s">
        <v>2432</v>
      </c>
      <c r="E655" s="4234">
        <v>565.92999999999995</v>
      </c>
      <c r="F655" s="4234">
        <f t="shared" si="27"/>
        <v>14210.5</v>
      </c>
    </row>
    <row r="656" spans="1:7" ht="14.25" customHeight="1">
      <c r="A656" s="4180">
        <v>5.6</v>
      </c>
      <c r="B656" s="4184" t="s">
        <v>2362</v>
      </c>
      <c r="C656" s="4178">
        <v>20.9</v>
      </c>
      <c r="D656" s="4517" t="s">
        <v>1</v>
      </c>
      <c r="E656" s="4234">
        <v>753.08</v>
      </c>
      <c r="F656" s="4234">
        <f t="shared" si="27"/>
        <v>15739.37</v>
      </c>
    </row>
    <row r="657" spans="1:7" ht="14.25" customHeight="1">
      <c r="A657" s="4180">
        <v>5.7</v>
      </c>
      <c r="B657" s="4184" t="s">
        <v>3458</v>
      </c>
      <c r="C657" s="4175">
        <v>62.6</v>
      </c>
      <c r="D657" s="4517" t="s">
        <v>1</v>
      </c>
      <c r="E657" s="4234">
        <v>107.14</v>
      </c>
      <c r="F657" s="4234">
        <f t="shared" si="27"/>
        <v>6706.96</v>
      </c>
    </row>
    <row r="658" spans="1:7" ht="14.25" customHeight="1">
      <c r="A658" s="4180">
        <v>5.8</v>
      </c>
      <c r="B658" s="4184" t="s">
        <v>3526</v>
      </c>
      <c r="C658" s="4175">
        <v>20.100000000000001</v>
      </c>
      <c r="D658" s="4517" t="s">
        <v>1</v>
      </c>
      <c r="E658" s="4234">
        <v>134</v>
      </c>
      <c r="F658" s="4234">
        <f t="shared" si="27"/>
        <v>2693.4</v>
      </c>
    </row>
    <row r="659" spans="1:7" s="4237" customFormat="1" ht="14.25" customHeight="1">
      <c r="A659" s="4180">
        <v>5.9</v>
      </c>
      <c r="B659" s="4184" t="s">
        <v>3459</v>
      </c>
      <c r="C659" s="4175">
        <v>127.52</v>
      </c>
      <c r="D659" s="4250" t="s">
        <v>2432</v>
      </c>
      <c r="E659" s="4234">
        <v>227.56</v>
      </c>
      <c r="F659" s="4234">
        <f t="shared" si="27"/>
        <v>29018.45</v>
      </c>
      <c r="G659" s="3557"/>
    </row>
    <row r="660" spans="1:7" ht="14.25" customHeight="1">
      <c r="A660" s="4180"/>
      <c r="B660" s="4184"/>
      <c r="C660" s="4175"/>
      <c r="D660" s="4517"/>
      <c r="E660" s="4234"/>
      <c r="F660" s="4234" t="str">
        <f t="shared" si="27"/>
        <v xml:space="preserve"> </v>
      </c>
    </row>
    <row r="661" spans="1:7" ht="14.25" customHeight="1">
      <c r="A661" s="4182">
        <v>6</v>
      </c>
      <c r="B661" s="4184" t="s">
        <v>3460</v>
      </c>
      <c r="C661" s="4175">
        <v>15.12</v>
      </c>
      <c r="D661" s="4250" t="s">
        <v>2432</v>
      </c>
      <c r="E661" s="4103">
        <v>977.29</v>
      </c>
      <c r="F661" s="4234">
        <f t="shared" si="27"/>
        <v>14776.62</v>
      </c>
    </row>
    <row r="662" spans="1:7" ht="14.25" customHeight="1">
      <c r="A662" s="4481"/>
      <c r="B662" s="4482"/>
      <c r="C662" s="4483"/>
      <c r="D662" s="4522"/>
      <c r="E662" s="4467"/>
      <c r="F662" s="4467" t="str">
        <f t="shared" si="27"/>
        <v xml:space="preserve"> </v>
      </c>
    </row>
    <row r="663" spans="1:7" ht="14.25" customHeight="1">
      <c r="A663" s="4182">
        <v>7</v>
      </c>
      <c r="B663" s="4183" t="s">
        <v>3461</v>
      </c>
      <c r="C663" s="4175"/>
      <c r="D663" s="4517"/>
      <c r="E663" s="4234"/>
      <c r="F663" s="4234" t="str">
        <f t="shared" si="27"/>
        <v xml:space="preserve"> </v>
      </c>
    </row>
    <row r="664" spans="1:7" ht="14.25" customHeight="1">
      <c r="A664" s="4180">
        <v>7.1</v>
      </c>
      <c r="B664" s="4184" t="s">
        <v>4034</v>
      </c>
      <c r="C664" s="4175">
        <v>1</v>
      </c>
      <c r="D664" s="4250" t="s">
        <v>2433</v>
      </c>
      <c r="E664" s="4234">
        <v>73505</v>
      </c>
      <c r="F664" s="4234">
        <f t="shared" si="27"/>
        <v>73505</v>
      </c>
    </row>
    <row r="665" spans="1:7" ht="14.25" customHeight="1">
      <c r="A665" s="4180">
        <v>7.2</v>
      </c>
      <c r="B665" s="4231" t="s">
        <v>3463</v>
      </c>
      <c r="C665" s="4175">
        <v>15.06</v>
      </c>
      <c r="D665" s="4250" t="s">
        <v>2601</v>
      </c>
      <c r="E665" s="4234">
        <v>493.93</v>
      </c>
      <c r="F665" s="4234">
        <f t="shared" si="27"/>
        <v>7438.59</v>
      </c>
    </row>
    <row r="666" spans="1:7" ht="14.25" customHeight="1">
      <c r="A666" s="4179">
        <v>7.3</v>
      </c>
      <c r="B666" s="4212" t="s">
        <v>3904</v>
      </c>
      <c r="C666" s="4175">
        <v>1</v>
      </c>
      <c r="D666" s="4250" t="s">
        <v>2433</v>
      </c>
      <c r="E666" s="4234">
        <v>2471.14</v>
      </c>
      <c r="F666" s="4234">
        <f t="shared" si="27"/>
        <v>2471.14</v>
      </c>
    </row>
    <row r="667" spans="1:7" ht="14.25" customHeight="1">
      <c r="A667" s="4180"/>
      <c r="B667" s="4184"/>
      <c r="C667" s="4232"/>
      <c r="D667" s="4250"/>
      <c r="E667" s="4234"/>
      <c r="F667" s="4234" t="str">
        <f t="shared" si="27"/>
        <v xml:space="preserve"> </v>
      </c>
    </row>
    <row r="668" spans="1:7" ht="14.25" customHeight="1">
      <c r="A668" s="4185">
        <v>8</v>
      </c>
      <c r="B668" s="4183" t="s">
        <v>3464</v>
      </c>
      <c r="C668" s="4232"/>
      <c r="D668" s="4250"/>
      <c r="E668" s="4234"/>
      <c r="F668" s="4234" t="str">
        <f t="shared" si="27"/>
        <v xml:space="preserve"> </v>
      </c>
    </row>
    <row r="669" spans="1:7" ht="14.25" customHeight="1">
      <c r="A669" s="4180">
        <v>8.1</v>
      </c>
      <c r="B669" s="4231" t="s">
        <v>3465</v>
      </c>
      <c r="C669" s="4175">
        <v>4</v>
      </c>
      <c r="D669" s="4250" t="s">
        <v>2433</v>
      </c>
      <c r="E669" s="4234">
        <v>1153.96</v>
      </c>
      <c r="F669" s="4234">
        <f t="shared" si="27"/>
        <v>4615.84</v>
      </c>
    </row>
    <row r="670" spans="1:7" ht="14.25" customHeight="1">
      <c r="A670" s="4180">
        <v>8.1999999999999993</v>
      </c>
      <c r="B670" s="4231" t="s">
        <v>3466</v>
      </c>
      <c r="C670" s="4175">
        <v>1</v>
      </c>
      <c r="D670" s="4250" t="s">
        <v>2433</v>
      </c>
      <c r="E670" s="4234">
        <v>1189.7</v>
      </c>
      <c r="F670" s="4234">
        <f t="shared" si="27"/>
        <v>1189.7</v>
      </c>
    </row>
    <row r="671" spans="1:7" ht="14.25" customHeight="1">
      <c r="A671" s="4180">
        <v>8.3000000000000007</v>
      </c>
      <c r="B671" s="4231" t="s">
        <v>3467</v>
      </c>
      <c r="C671" s="4175">
        <v>2</v>
      </c>
      <c r="D671" s="4250" t="s">
        <v>2433</v>
      </c>
      <c r="E671" s="4234">
        <v>1400.82</v>
      </c>
      <c r="F671" s="4234">
        <f t="shared" si="27"/>
        <v>2801.64</v>
      </c>
    </row>
    <row r="672" spans="1:7" ht="14.25" customHeight="1">
      <c r="A672" s="4167"/>
      <c r="B672" s="4169"/>
      <c r="C672" s="4232"/>
      <c r="D672" s="4250"/>
      <c r="E672" s="4234"/>
      <c r="F672" s="4234" t="str">
        <f t="shared" si="27"/>
        <v xml:space="preserve"> </v>
      </c>
    </row>
    <row r="673" spans="1:8" ht="14.25" customHeight="1">
      <c r="A673" s="4168">
        <v>9</v>
      </c>
      <c r="B673" s="4170" t="s">
        <v>3468</v>
      </c>
      <c r="C673" s="4232"/>
      <c r="D673" s="4250"/>
      <c r="E673" s="4234"/>
      <c r="F673" s="4234" t="str">
        <f t="shared" si="27"/>
        <v xml:space="preserve"> </v>
      </c>
    </row>
    <row r="674" spans="1:8" ht="14.25" customHeight="1">
      <c r="A674" s="4167">
        <v>9.1</v>
      </c>
      <c r="B674" s="4171" t="s">
        <v>3647</v>
      </c>
      <c r="C674" s="4186">
        <v>2</v>
      </c>
      <c r="D674" s="4521" t="s">
        <v>2433</v>
      </c>
      <c r="E674" s="4210">
        <v>47000</v>
      </c>
      <c r="F674" s="4234">
        <f t="shared" si="27"/>
        <v>94000</v>
      </c>
    </row>
    <row r="675" spans="1:8" ht="14.25" customHeight="1">
      <c r="A675" s="4167">
        <v>9.1999999999999993</v>
      </c>
      <c r="B675" s="4171" t="s">
        <v>3469</v>
      </c>
      <c r="C675" s="4186">
        <v>2</v>
      </c>
      <c r="D675" s="4521" t="s">
        <v>2433</v>
      </c>
      <c r="E675" s="4210">
        <v>28000</v>
      </c>
      <c r="F675" s="4234">
        <f t="shared" si="27"/>
        <v>56000</v>
      </c>
    </row>
    <row r="676" spans="1:8" ht="14.25" customHeight="1">
      <c r="A676" s="4167">
        <v>9.3000000000000007</v>
      </c>
      <c r="B676" s="4171" t="s">
        <v>3648</v>
      </c>
      <c r="C676" s="4187">
        <v>1</v>
      </c>
      <c r="D676" s="4521" t="s">
        <v>2433</v>
      </c>
      <c r="E676" s="4210">
        <v>9309.6299999999992</v>
      </c>
      <c r="F676" s="4234">
        <f t="shared" si="27"/>
        <v>9309.6299999999992</v>
      </c>
    </row>
    <row r="677" spans="1:8" ht="14.25" customHeight="1">
      <c r="A677" s="4167">
        <v>9.4</v>
      </c>
      <c r="B677" s="4171" t="s">
        <v>3470</v>
      </c>
      <c r="C677" s="4187">
        <v>95</v>
      </c>
      <c r="D677" s="4523" t="s">
        <v>1</v>
      </c>
      <c r="E677" s="4210">
        <v>197.75</v>
      </c>
      <c r="F677" s="4234">
        <f t="shared" si="27"/>
        <v>18786.25</v>
      </c>
    </row>
    <row r="678" spans="1:8" ht="14.25" customHeight="1">
      <c r="A678" s="4167">
        <v>9.5</v>
      </c>
      <c r="B678" s="4171" t="s">
        <v>3649</v>
      </c>
      <c r="C678" s="4186">
        <v>33</v>
      </c>
      <c r="D678" s="4521" t="s">
        <v>2433</v>
      </c>
      <c r="E678" s="4210">
        <v>42.57</v>
      </c>
      <c r="F678" s="4234">
        <f t="shared" si="27"/>
        <v>1404.81</v>
      </c>
    </row>
    <row r="679" spans="1:8" ht="14.25" customHeight="1">
      <c r="A679" s="4167">
        <v>9.6</v>
      </c>
      <c r="B679" s="4171" t="s">
        <v>3650</v>
      </c>
      <c r="C679" s="4186">
        <v>4</v>
      </c>
      <c r="D679" s="4521" t="s">
        <v>2433</v>
      </c>
      <c r="E679" s="4210">
        <v>35.89</v>
      </c>
      <c r="F679" s="4234">
        <f t="shared" si="27"/>
        <v>143.56</v>
      </c>
    </row>
    <row r="680" spans="1:8" ht="14.25" customHeight="1">
      <c r="A680" s="4167">
        <v>9.6999999999999993</v>
      </c>
      <c r="B680" s="4171" t="s">
        <v>3651</v>
      </c>
      <c r="C680" s="4186">
        <v>9</v>
      </c>
      <c r="D680" s="4521" t="s">
        <v>2433</v>
      </c>
      <c r="E680" s="4210">
        <v>93.59</v>
      </c>
      <c r="F680" s="4234">
        <f t="shared" si="27"/>
        <v>842.31</v>
      </c>
    </row>
    <row r="681" spans="1:8" ht="14.25" customHeight="1">
      <c r="A681" s="4167">
        <v>9.8000000000000007</v>
      </c>
      <c r="B681" s="4171" t="s">
        <v>3652</v>
      </c>
      <c r="C681" s="4186">
        <v>4</v>
      </c>
      <c r="D681" s="4521" t="s">
        <v>2433</v>
      </c>
      <c r="E681" s="4210">
        <v>93.59</v>
      </c>
      <c r="F681" s="4234">
        <f t="shared" si="27"/>
        <v>374.36</v>
      </c>
    </row>
    <row r="682" spans="1:8" ht="14.25" customHeight="1">
      <c r="A682" s="4167">
        <v>9.9</v>
      </c>
      <c r="B682" s="4171" t="s">
        <v>4026</v>
      </c>
      <c r="C682" s="4186">
        <v>7</v>
      </c>
      <c r="D682" s="4521" t="s">
        <v>2433</v>
      </c>
      <c r="E682" s="4210">
        <v>1687.49</v>
      </c>
      <c r="F682" s="4234">
        <f t="shared" si="27"/>
        <v>11812.43</v>
      </c>
    </row>
    <row r="683" spans="1:8" ht="15" customHeight="1">
      <c r="A683" s="4179">
        <v>9.1</v>
      </c>
      <c r="B683" s="4171" t="s">
        <v>3653</v>
      </c>
      <c r="C683" s="4186">
        <v>16</v>
      </c>
      <c r="D683" s="4521" t="s">
        <v>2433</v>
      </c>
      <c r="E683" s="4210">
        <v>47.61</v>
      </c>
      <c r="F683" s="4234">
        <f t="shared" si="27"/>
        <v>761.76</v>
      </c>
    </row>
    <row r="684" spans="1:8" ht="14.25" customHeight="1">
      <c r="A684" s="4179">
        <v>9.11</v>
      </c>
      <c r="B684" s="4171" t="s">
        <v>3654</v>
      </c>
      <c r="C684" s="4186">
        <v>1</v>
      </c>
      <c r="D684" s="4521" t="s">
        <v>2433</v>
      </c>
      <c r="E684" s="4210">
        <v>1500</v>
      </c>
      <c r="F684" s="4234">
        <f t="shared" si="27"/>
        <v>1500</v>
      </c>
    </row>
    <row r="685" spans="1:8" ht="14.25" customHeight="1">
      <c r="A685" s="4192">
        <v>9.1199999999999992</v>
      </c>
      <c r="B685" s="4171" t="s">
        <v>3471</v>
      </c>
      <c r="C685" s="4186">
        <v>1</v>
      </c>
      <c r="D685" s="4312" t="s">
        <v>42</v>
      </c>
      <c r="E685" s="4210">
        <v>22000</v>
      </c>
      <c r="F685" s="4234">
        <f t="shared" si="27"/>
        <v>22000</v>
      </c>
    </row>
    <row r="686" spans="1:8" ht="14.25" customHeight="1">
      <c r="A686" s="4179">
        <v>9.1300000000000008</v>
      </c>
      <c r="B686" s="4171" t="s">
        <v>3655</v>
      </c>
      <c r="C686" s="4186">
        <v>1</v>
      </c>
      <c r="D686" s="4312" t="s">
        <v>42</v>
      </c>
      <c r="E686" s="4210">
        <v>20000</v>
      </c>
      <c r="F686" s="4234">
        <f t="shared" si="27"/>
        <v>20000</v>
      </c>
    </row>
    <row r="687" spans="1:8" ht="14.25" customHeight="1">
      <c r="A687" s="4179"/>
      <c r="B687" s="4171"/>
      <c r="C687" s="4186"/>
      <c r="D687" s="4312" t="s">
        <v>42</v>
      </c>
      <c r="E687" s="4210"/>
      <c r="F687" s="4234" t="str">
        <f t="shared" si="27"/>
        <v xml:space="preserve"> </v>
      </c>
    </row>
    <row r="688" spans="1:8" s="4331" customFormat="1" ht="15" customHeight="1">
      <c r="A688" s="4167">
        <v>10</v>
      </c>
      <c r="B688" s="4214" t="s">
        <v>3472</v>
      </c>
      <c r="C688" s="4329">
        <v>1</v>
      </c>
      <c r="D688" s="4312" t="s">
        <v>42</v>
      </c>
      <c r="E688" s="4210">
        <v>7500</v>
      </c>
      <c r="F688" s="4227">
        <f t="shared" ref="F688" si="28">ROUND(C688*E688,2)</f>
        <v>7500</v>
      </c>
      <c r="G688" s="3557"/>
      <c r="H688" s="4330"/>
    </row>
    <row r="689" spans="1:7" s="4267" customFormat="1" ht="12.75" customHeight="1">
      <c r="A689" s="4305"/>
      <c r="B689" s="4305" t="s">
        <v>2123</v>
      </c>
      <c r="C689" s="4499"/>
      <c r="D689" s="4499"/>
      <c r="E689" s="4499"/>
      <c r="F689" s="4308">
        <f>SUM(F626:F688)</f>
        <v>756384.92</v>
      </c>
      <c r="G689" s="3557"/>
    </row>
    <row r="690" spans="1:7" s="4267" customFormat="1" ht="12.75" customHeight="1">
      <c r="A690" s="4334"/>
      <c r="B690" s="4334"/>
      <c r="C690" s="4505"/>
      <c r="D690" s="4505"/>
      <c r="E690" s="4505"/>
      <c r="F690" s="4406"/>
      <c r="G690" s="3557"/>
    </row>
    <row r="691" spans="1:7" s="4223" customFormat="1" ht="15">
      <c r="A691" s="4397" t="s">
        <v>2323</v>
      </c>
      <c r="B691" s="3435" t="s">
        <v>2164</v>
      </c>
      <c r="C691" s="4311"/>
      <c r="D691" s="4310"/>
      <c r="E691" s="4311"/>
      <c r="F691" s="4311" t="str">
        <f t="shared" si="27"/>
        <v xml:space="preserve"> </v>
      </c>
      <c r="G691" s="3557"/>
    </row>
    <row r="692" spans="1:7" ht="14.25" customHeight="1">
      <c r="A692" s="4389"/>
      <c r="B692" s="4231"/>
      <c r="C692" s="4232"/>
      <c r="D692" s="4250"/>
      <c r="E692" s="4234"/>
      <c r="F692" s="4234" t="str">
        <f t="shared" si="27"/>
        <v xml:space="preserve"> </v>
      </c>
    </row>
    <row r="693" spans="1:7" ht="15" customHeight="1">
      <c r="A693" s="4390">
        <v>1</v>
      </c>
      <c r="B693" s="4211" t="s">
        <v>2261</v>
      </c>
      <c r="C693" s="4232"/>
      <c r="D693" s="4250"/>
      <c r="E693" s="4234"/>
      <c r="F693" s="4234" t="str">
        <f t="shared" si="27"/>
        <v xml:space="preserve"> </v>
      </c>
    </row>
    <row r="694" spans="1:7" ht="15" customHeight="1">
      <c r="A694" s="4391">
        <v>1.1000000000000001</v>
      </c>
      <c r="B694" s="4211" t="s">
        <v>38</v>
      </c>
      <c r="C694" s="4232"/>
      <c r="D694" s="4250"/>
      <c r="E694" s="4234"/>
      <c r="F694" s="4234"/>
    </row>
    <row r="695" spans="1:7" ht="14.25" customHeight="1">
      <c r="A695" s="4389" t="s">
        <v>3914</v>
      </c>
      <c r="B695" s="4231" t="s">
        <v>3004</v>
      </c>
      <c r="C695" s="4234">
        <v>218.92</v>
      </c>
      <c r="D695" s="4250" t="s">
        <v>2430</v>
      </c>
      <c r="E695" s="4234">
        <v>154.51</v>
      </c>
      <c r="F695" s="4234">
        <f t="shared" ref="F695:F697" si="29">IF(C695&gt;0,(ROUND((E695*C695),2))," ")</f>
        <v>33825.33</v>
      </c>
    </row>
    <row r="696" spans="1:7" ht="14.25" customHeight="1">
      <c r="A696" s="4389" t="s">
        <v>3915</v>
      </c>
      <c r="B696" s="4231" t="s">
        <v>3913</v>
      </c>
      <c r="C696" s="4232">
        <v>80.69</v>
      </c>
      <c r="D696" s="4250" t="s">
        <v>2430</v>
      </c>
      <c r="E696" s="4234">
        <v>121.12</v>
      </c>
      <c r="F696" s="4234">
        <f t="shared" si="29"/>
        <v>9773.17</v>
      </c>
    </row>
    <row r="697" spans="1:7" ht="27" customHeight="1">
      <c r="A697" s="4389" t="s">
        <v>3916</v>
      </c>
      <c r="B697" s="4206" t="s">
        <v>3766</v>
      </c>
      <c r="C697" s="4232">
        <v>186.61</v>
      </c>
      <c r="D697" s="4250" t="s">
        <v>2525</v>
      </c>
      <c r="E697" s="4234">
        <v>210.08</v>
      </c>
      <c r="F697" s="4234">
        <f t="shared" si="29"/>
        <v>39203.03</v>
      </c>
    </row>
    <row r="698" spans="1:7" ht="14.25" customHeight="1">
      <c r="A698" s="4389"/>
      <c r="B698" s="4231"/>
      <c r="C698" s="4232"/>
      <c r="D698" s="4250"/>
      <c r="E698" s="4234"/>
      <c r="F698" s="4234"/>
    </row>
    <row r="699" spans="1:7" ht="15" customHeight="1">
      <c r="A699" s="4391">
        <v>1.2</v>
      </c>
      <c r="B699" s="4211" t="s">
        <v>3713</v>
      </c>
      <c r="C699" s="4232"/>
      <c r="D699" s="4250"/>
      <c r="E699" s="4234"/>
      <c r="F699" s="4234"/>
    </row>
    <row r="700" spans="1:7" ht="14.25" customHeight="1">
      <c r="A700" s="4389" t="s">
        <v>3905</v>
      </c>
      <c r="B700" s="4231" t="s">
        <v>3017</v>
      </c>
      <c r="C700" s="4232">
        <v>0.77</v>
      </c>
      <c r="D700" s="4250" t="s">
        <v>2430</v>
      </c>
      <c r="E700" s="4234">
        <v>18391.099999999999</v>
      </c>
      <c r="F700" s="4234">
        <f t="shared" ref="F700:F703" si="30">IF(C700&gt;0,(ROUND((E700*C700),2))," ")</f>
        <v>14161.15</v>
      </c>
    </row>
    <row r="701" spans="1:7" ht="14.25" customHeight="1">
      <c r="A701" s="4389" t="s">
        <v>3906</v>
      </c>
      <c r="B701" s="4231" t="s">
        <v>2420</v>
      </c>
      <c r="C701" s="4232">
        <v>32.58</v>
      </c>
      <c r="D701" s="4250" t="s">
        <v>2430</v>
      </c>
      <c r="E701" s="4234">
        <v>20809.66</v>
      </c>
      <c r="F701" s="4234">
        <f t="shared" si="30"/>
        <v>677978.72</v>
      </c>
    </row>
    <row r="702" spans="1:7" ht="14.25" customHeight="1">
      <c r="A702" s="4389" t="s">
        <v>3907</v>
      </c>
      <c r="B702" s="4231" t="s">
        <v>2421</v>
      </c>
      <c r="C702" s="4232">
        <v>22.07</v>
      </c>
      <c r="D702" s="4250" t="s">
        <v>2430</v>
      </c>
      <c r="E702" s="4234">
        <v>13096.66</v>
      </c>
      <c r="F702" s="4234">
        <f t="shared" si="30"/>
        <v>289043.28999999998</v>
      </c>
    </row>
    <row r="703" spans="1:7" ht="14.25" customHeight="1">
      <c r="A703" s="4389" t="s">
        <v>3917</v>
      </c>
      <c r="B703" s="4231" t="s">
        <v>2422</v>
      </c>
      <c r="C703" s="4232">
        <v>0.81</v>
      </c>
      <c r="D703" s="4250" t="s">
        <v>2430</v>
      </c>
      <c r="E703" s="4234">
        <v>16190.08</v>
      </c>
      <c r="F703" s="4234">
        <f t="shared" si="30"/>
        <v>13113.96</v>
      </c>
    </row>
    <row r="704" spans="1:7" ht="14.25" customHeight="1">
      <c r="A704" s="4389"/>
      <c r="B704" s="4231"/>
      <c r="C704" s="4232"/>
      <c r="D704" s="4250"/>
      <c r="E704" s="4234"/>
      <c r="F704" s="4234"/>
    </row>
    <row r="705" spans="1:7" ht="15" customHeight="1">
      <c r="A705" s="4391">
        <v>1.3</v>
      </c>
      <c r="B705" s="4211" t="s">
        <v>787</v>
      </c>
      <c r="C705" s="4232"/>
      <c r="D705" s="4250"/>
      <c r="E705" s="4234"/>
      <c r="F705" s="4234"/>
    </row>
    <row r="706" spans="1:7" ht="14.25" customHeight="1">
      <c r="A706" s="4389" t="s">
        <v>3908</v>
      </c>
      <c r="B706" s="4231" t="s">
        <v>2402</v>
      </c>
      <c r="C706" s="4232">
        <v>171.69</v>
      </c>
      <c r="D706" s="4250" t="s">
        <v>2432</v>
      </c>
      <c r="E706" s="4234">
        <v>336.35</v>
      </c>
      <c r="F706" s="4234">
        <f t="shared" ref="F706:F709" si="31">IF(C706&gt;0,(ROUND((E706*C706),2))," ")</f>
        <v>57747.93</v>
      </c>
    </row>
    <row r="707" spans="1:7" ht="14.25" customHeight="1">
      <c r="A707" s="4389" t="s">
        <v>3909</v>
      </c>
      <c r="B707" s="4231" t="s">
        <v>2395</v>
      </c>
      <c r="C707" s="4232">
        <v>38.770000000000003</v>
      </c>
      <c r="D707" s="4250" t="s">
        <v>2432</v>
      </c>
      <c r="E707" s="4234">
        <v>382.2</v>
      </c>
      <c r="F707" s="4234">
        <f t="shared" si="31"/>
        <v>14817.89</v>
      </c>
    </row>
    <row r="708" spans="1:7" ht="14.25" customHeight="1">
      <c r="A708" s="4389" t="s">
        <v>3910</v>
      </c>
      <c r="B708" s="4231" t="s">
        <v>2423</v>
      </c>
      <c r="C708" s="4232">
        <v>73.569999999999993</v>
      </c>
      <c r="D708" s="4250" t="s">
        <v>2432</v>
      </c>
      <c r="E708" s="4234">
        <v>611.6</v>
      </c>
      <c r="F708" s="4234">
        <f t="shared" si="31"/>
        <v>44995.41</v>
      </c>
    </row>
    <row r="709" spans="1:7" s="4166" customFormat="1" ht="14.25" customHeight="1">
      <c r="A709" s="4389" t="s">
        <v>3911</v>
      </c>
      <c r="B709" s="4231" t="s">
        <v>1548</v>
      </c>
      <c r="C709" s="4232">
        <v>114.22</v>
      </c>
      <c r="D709" s="4250" t="s">
        <v>1</v>
      </c>
      <c r="E709" s="4234">
        <v>107.14</v>
      </c>
      <c r="F709" s="4234">
        <f t="shared" si="31"/>
        <v>12237.53</v>
      </c>
      <c r="G709" s="3557"/>
    </row>
    <row r="710" spans="1:7" ht="14.25" customHeight="1">
      <c r="A710" s="4455"/>
      <c r="B710" s="4451"/>
      <c r="C710" s="4465"/>
      <c r="D710" s="4466"/>
      <c r="E710" s="4467"/>
      <c r="F710" s="4467"/>
    </row>
    <row r="711" spans="1:7" ht="15" customHeight="1">
      <c r="A711" s="4390">
        <v>2</v>
      </c>
      <c r="B711" s="4211" t="s">
        <v>2278</v>
      </c>
      <c r="C711" s="4232"/>
      <c r="D711" s="4250"/>
      <c r="E711" s="4234"/>
      <c r="F711" s="4234"/>
    </row>
    <row r="712" spans="1:7" ht="15" customHeight="1">
      <c r="A712" s="4391">
        <v>2.1</v>
      </c>
      <c r="B712" s="4211" t="s">
        <v>38</v>
      </c>
      <c r="C712" s="4232"/>
      <c r="D712" s="4250"/>
      <c r="E712" s="4234"/>
      <c r="F712" s="4234"/>
    </row>
    <row r="713" spans="1:7" ht="14.25" customHeight="1">
      <c r="A713" s="4389" t="s">
        <v>1182</v>
      </c>
      <c r="B713" s="4231" t="s">
        <v>3004</v>
      </c>
      <c r="C713" s="4232">
        <v>262.64</v>
      </c>
      <c r="D713" s="4250" t="s">
        <v>2430</v>
      </c>
      <c r="E713" s="4234">
        <v>154.51</v>
      </c>
      <c r="F713" s="4234">
        <f t="shared" ref="F713:F715" si="32">IF(C713&gt;0,(ROUND((E713*C713),2))," ")</f>
        <v>40580.51</v>
      </c>
    </row>
    <row r="714" spans="1:7" ht="14.25" customHeight="1">
      <c r="A714" s="4389" t="s">
        <v>1183</v>
      </c>
      <c r="B714" s="4231" t="s">
        <v>2419</v>
      </c>
      <c r="C714" s="4232">
        <v>70.58</v>
      </c>
      <c r="D714" s="4250" t="s">
        <v>2430</v>
      </c>
      <c r="E714" s="4234">
        <v>121.12</v>
      </c>
      <c r="F714" s="4234">
        <f t="shared" si="32"/>
        <v>8548.65</v>
      </c>
    </row>
    <row r="715" spans="1:7" ht="14.25" customHeight="1">
      <c r="A715" s="4389" t="s">
        <v>1958</v>
      </c>
      <c r="B715" s="4206" t="s">
        <v>3766</v>
      </c>
      <c r="C715" s="4232">
        <v>259.27999999999997</v>
      </c>
      <c r="D715" s="4250" t="s">
        <v>2525</v>
      </c>
      <c r="E715" s="4234">
        <v>210</v>
      </c>
      <c r="F715" s="4234">
        <f t="shared" si="32"/>
        <v>54448.800000000003</v>
      </c>
    </row>
    <row r="716" spans="1:7" ht="14.25" customHeight="1">
      <c r="A716" s="4389"/>
      <c r="B716" s="4231"/>
      <c r="C716" s="4232"/>
      <c r="D716" s="4250"/>
      <c r="E716" s="4234"/>
      <c r="F716" s="4234"/>
    </row>
    <row r="717" spans="1:7" ht="15" customHeight="1">
      <c r="A717" s="4391">
        <v>2.2000000000000002</v>
      </c>
      <c r="B717" s="4211" t="s">
        <v>3714</v>
      </c>
      <c r="C717" s="4232"/>
      <c r="D717" s="4250"/>
      <c r="E717" s="4234"/>
      <c r="F717" s="4234"/>
    </row>
    <row r="718" spans="1:7" ht="14.25" customHeight="1">
      <c r="A718" s="4389" t="s">
        <v>3918</v>
      </c>
      <c r="B718" s="4231" t="s">
        <v>3019</v>
      </c>
      <c r="C718" s="4232">
        <v>19.190000000000001</v>
      </c>
      <c r="D718" s="4250" t="s">
        <v>2430</v>
      </c>
      <c r="E718" s="4234">
        <v>8435.86</v>
      </c>
      <c r="F718" s="4234">
        <f t="shared" ref="F718:F722" si="33">IF(C718&gt;0,(ROUND((E718*C718),2))," ")</f>
        <v>161884.15</v>
      </c>
    </row>
    <row r="719" spans="1:7" ht="14.25" customHeight="1">
      <c r="A719" s="4389" t="s">
        <v>3919</v>
      </c>
      <c r="B719" s="4231" t="s">
        <v>3024</v>
      </c>
      <c r="C719" s="4232">
        <v>1.31</v>
      </c>
      <c r="D719" s="4250" t="s">
        <v>2430</v>
      </c>
      <c r="E719" s="4234">
        <v>20439.71</v>
      </c>
      <c r="F719" s="4234">
        <f t="shared" si="33"/>
        <v>26776.02</v>
      </c>
    </row>
    <row r="720" spans="1:7" ht="14.25" customHeight="1">
      <c r="A720" s="4389" t="s">
        <v>3920</v>
      </c>
      <c r="B720" s="4231" t="s">
        <v>3018</v>
      </c>
      <c r="C720" s="4232">
        <v>30.2</v>
      </c>
      <c r="D720" s="4250" t="s">
        <v>2430</v>
      </c>
      <c r="E720" s="4234">
        <v>20256.25</v>
      </c>
      <c r="F720" s="4234">
        <f t="shared" si="33"/>
        <v>611738.75</v>
      </c>
    </row>
    <row r="721" spans="1:7" ht="14.25" customHeight="1">
      <c r="A721" s="4389" t="s">
        <v>3921</v>
      </c>
      <c r="B721" s="4231" t="s">
        <v>2424</v>
      </c>
      <c r="C721" s="4232">
        <v>11.27</v>
      </c>
      <c r="D721" s="4250" t="s">
        <v>2430</v>
      </c>
      <c r="E721" s="4234">
        <v>13096.66</v>
      </c>
      <c r="F721" s="4234">
        <f t="shared" si="33"/>
        <v>147599.35999999999</v>
      </c>
    </row>
    <row r="722" spans="1:7" ht="14.25" customHeight="1">
      <c r="A722" s="4389" t="s">
        <v>3922</v>
      </c>
      <c r="B722" s="4231" t="s">
        <v>2422</v>
      </c>
      <c r="C722" s="4232">
        <v>1.32</v>
      </c>
      <c r="D722" s="4250" t="s">
        <v>2430</v>
      </c>
      <c r="E722" s="4234">
        <v>16190.08</v>
      </c>
      <c r="F722" s="4234">
        <f t="shared" si="33"/>
        <v>21370.91</v>
      </c>
    </row>
    <row r="723" spans="1:7" ht="14.25" customHeight="1">
      <c r="A723" s="4389"/>
      <c r="B723" s="4231"/>
      <c r="C723" s="4232"/>
      <c r="D723" s="4250"/>
      <c r="E723" s="4234"/>
      <c r="F723" s="4234"/>
    </row>
    <row r="724" spans="1:7" ht="15" customHeight="1">
      <c r="A724" s="4391">
        <v>2.2999999999999998</v>
      </c>
      <c r="B724" s="4211" t="s">
        <v>859</v>
      </c>
      <c r="C724" s="4232"/>
      <c r="D724" s="4250"/>
      <c r="E724" s="4234"/>
      <c r="F724" s="4234"/>
    </row>
    <row r="725" spans="1:7" ht="14.25" customHeight="1">
      <c r="A725" s="4389" t="s">
        <v>3923</v>
      </c>
      <c r="B725" s="4231" t="s">
        <v>2402</v>
      </c>
      <c r="C725" s="4232">
        <v>158.15</v>
      </c>
      <c r="D725" s="4250" t="s">
        <v>2432</v>
      </c>
      <c r="E725" s="4234">
        <v>336.35</v>
      </c>
      <c r="F725" s="4234">
        <f t="shared" ref="F725:F728" si="34">IF(C725&gt;0,(ROUND((E725*C725),2))," ")</f>
        <v>53193.75</v>
      </c>
    </row>
    <row r="726" spans="1:7" ht="14.25" customHeight="1">
      <c r="A726" s="4389" t="s">
        <v>3924</v>
      </c>
      <c r="B726" s="4231" t="s">
        <v>2395</v>
      </c>
      <c r="C726" s="4232">
        <v>39.5</v>
      </c>
      <c r="D726" s="4250" t="s">
        <v>2432</v>
      </c>
      <c r="E726" s="4234">
        <v>382.2</v>
      </c>
      <c r="F726" s="4234">
        <f t="shared" si="34"/>
        <v>15096.9</v>
      </c>
    </row>
    <row r="727" spans="1:7" ht="14.25" customHeight="1">
      <c r="A727" s="4389" t="s">
        <v>3925</v>
      </c>
      <c r="B727" s="4231" t="s">
        <v>2423</v>
      </c>
      <c r="C727" s="4232">
        <v>93.25</v>
      </c>
      <c r="D727" s="4250" t="s">
        <v>2432</v>
      </c>
      <c r="E727" s="4234">
        <v>611.6</v>
      </c>
      <c r="F727" s="4234">
        <f t="shared" si="34"/>
        <v>57031.7</v>
      </c>
    </row>
    <row r="728" spans="1:7" s="4166" customFormat="1" ht="14.25" customHeight="1">
      <c r="A728" s="4389" t="s">
        <v>3926</v>
      </c>
      <c r="B728" s="4231" t="s">
        <v>1548</v>
      </c>
      <c r="C728" s="4232">
        <v>119.75</v>
      </c>
      <c r="D728" s="4250" t="s">
        <v>1</v>
      </c>
      <c r="E728" s="4234">
        <v>107.14</v>
      </c>
      <c r="F728" s="4234">
        <f t="shared" si="34"/>
        <v>12830.02</v>
      </c>
      <c r="G728" s="3557"/>
    </row>
    <row r="729" spans="1:7" s="4267" customFormat="1" ht="12.75" customHeight="1">
      <c r="A729" s="4305"/>
      <c r="B729" s="4305" t="s">
        <v>2324</v>
      </c>
      <c r="C729" s="4499"/>
      <c r="D729" s="4499"/>
      <c r="E729" s="4499"/>
      <c r="F729" s="4308">
        <f>SUM(F691:F728)</f>
        <v>2417996.9300000002</v>
      </c>
      <c r="G729" s="3557"/>
    </row>
    <row r="730" spans="1:7" ht="15" customHeight="1">
      <c r="A730" s="4394"/>
      <c r="B730" s="3435"/>
      <c r="C730" s="4265"/>
      <c r="D730" s="4272"/>
      <c r="E730" s="4265"/>
      <c r="F730" s="4265"/>
    </row>
    <row r="731" spans="1:7" s="4223" customFormat="1" ht="30">
      <c r="A731" s="4397" t="s">
        <v>2545</v>
      </c>
      <c r="B731" s="3435" t="s">
        <v>3947</v>
      </c>
      <c r="C731" s="4311"/>
      <c r="D731" s="4310"/>
      <c r="E731" s="4311"/>
      <c r="F731" s="4311" t="str">
        <f t="shared" ref="F731:F794" si="35">IF(C731&gt;0,(ROUND((E731*C731),2))," ")</f>
        <v xml:space="preserve"> </v>
      </c>
      <c r="G731" s="3557"/>
    </row>
    <row r="732" spans="1:7" ht="14.25" customHeight="1">
      <c r="A732" s="4389"/>
      <c r="B732" s="3432"/>
      <c r="C732" s="4232"/>
      <c r="D732" s="4250"/>
      <c r="E732" s="4234"/>
      <c r="F732" s="4234" t="str">
        <f t="shared" si="35"/>
        <v xml:space="preserve"> </v>
      </c>
    </row>
    <row r="733" spans="1:7" ht="14.25" customHeight="1">
      <c r="A733" s="4390">
        <v>1</v>
      </c>
      <c r="B733" s="3432" t="s">
        <v>2353</v>
      </c>
      <c r="C733" s="4232">
        <v>460.4</v>
      </c>
      <c r="D733" s="4250" t="s">
        <v>1</v>
      </c>
      <c r="E733" s="4234">
        <v>16.11</v>
      </c>
      <c r="F733" s="4234">
        <f>+E733*C733</f>
        <v>7417.04</v>
      </c>
    </row>
    <row r="734" spans="1:7" ht="14.25" customHeight="1">
      <c r="A734" s="4389"/>
      <c r="B734" s="3432"/>
      <c r="C734" s="4232"/>
      <c r="D734" s="4250"/>
      <c r="E734" s="4234"/>
      <c r="F734" s="4234"/>
    </row>
    <row r="735" spans="1:7" ht="18" customHeight="1">
      <c r="A735" s="4390">
        <v>2</v>
      </c>
      <c r="B735" s="4343" t="s">
        <v>14</v>
      </c>
      <c r="C735" s="4232"/>
      <c r="D735" s="4250"/>
      <c r="E735" s="4234"/>
      <c r="F735" s="4234" t="str">
        <f t="shared" si="35"/>
        <v xml:space="preserve"> </v>
      </c>
    </row>
    <row r="736" spans="1:7" ht="15" customHeight="1">
      <c r="A736" s="4393">
        <v>2.1</v>
      </c>
      <c r="B736" s="4231" t="s">
        <v>3726</v>
      </c>
      <c r="C736" s="4232">
        <v>824.2</v>
      </c>
      <c r="D736" s="4250" t="s">
        <v>2527</v>
      </c>
      <c r="E736" s="4234">
        <v>330.24</v>
      </c>
      <c r="F736" s="4234">
        <f t="shared" si="35"/>
        <v>272183.81</v>
      </c>
    </row>
    <row r="737" spans="1:6" ht="15" customHeight="1">
      <c r="A737" s="4393">
        <v>2.2000000000000002</v>
      </c>
      <c r="B737" s="4231" t="s">
        <v>3479</v>
      </c>
      <c r="C737" s="4232">
        <v>759.11</v>
      </c>
      <c r="D737" s="4250" t="s">
        <v>2526</v>
      </c>
      <c r="E737" s="4234">
        <v>121.12</v>
      </c>
      <c r="F737" s="4234">
        <f t="shared" si="35"/>
        <v>91943.4</v>
      </c>
    </row>
    <row r="738" spans="1:6" ht="15" customHeight="1">
      <c r="A738" s="4393">
        <v>2.2999999999999998</v>
      </c>
      <c r="B738" s="4231" t="s">
        <v>3765</v>
      </c>
      <c r="C738" s="4232">
        <v>31.6</v>
      </c>
      <c r="D738" s="4250" t="s">
        <v>2430</v>
      </c>
      <c r="E738" s="4234">
        <v>1313.13</v>
      </c>
      <c r="F738" s="4234">
        <f t="shared" si="35"/>
        <v>41494.910000000003</v>
      </c>
    </row>
    <row r="739" spans="1:6" ht="30" customHeight="1">
      <c r="A739" s="4393">
        <v>2.4</v>
      </c>
      <c r="B739" s="4206" t="s">
        <v>3766</v>
      </c>
      <c r="C739" s="4232">
        <v>78.099999999999994</v>
      </c>
      <c r="D739" s="4250" t="s">
        <v>2525</v>
      </c>
      <c r="E739" s="4234">
        <v>210</v>
      </c>
      <c r="F739" s="4234">
        <f t="shared" si="35"/>
        <v>16401</v>
      </c>
    </row>
    <row r="740" spans="1:6" ht="15" customHeight="1">
      <c r="A740" s="4394"/>
      <c r="B740" s="3435"/>
      <c r="C740" s="4232"/>
      <c r="D740" s="4250"/>
      <c r="E740" s="4234"/>
      <c r="F740" s="4234" t="str">
        <f t="shared" si="35"/>
        <v xml:space="preserve"> </v>
      </c>
    </row>
    <row r="741" spans="1:6" ht="15" customHeight="1">
      <c r="A741" s="4390">
        <v>3</v>
      </c>
      <c r="B741" s="4343" t="s">
        <v>3727</v>
      </c>
      <c r="C741" s="4232"/>
      <c r="D741" s="4250"/>
      <c r="E741" s="4234"/>
      <c r="F741" s="4234" t="str">
        <f t="shared" si="35"/>
        <v xml:space="preserve"> </v>
      </c>
    </row>
    <row r="742" spans="1:6" ht="15" customHeight="1">
      <c r="A742" s="4393">
        <v>3.1</v>
      </c>
      <c r="B742" s="4231" t="s">
        <v>3730</v>
      </c>
      <c r="C742" s="4232">
        <v>46</v>
      </c>
      <c r="D742" s="4250" t="s">
        <v>1</v>
      </c>
      <c r="E742" s="4234">
        <v>6908.66</v>
      </c>
      <c r="F742" s="4234">
        <f t="shared" si="35"/>
        <v>317798.36</v>
      </c>
    </row>
    <row r="743" spans="1:6" ht="15" customHeight="1">
      <c r="A743" s="4393">
        <v>3.2</v>
      </c>
      <c r="B743" s="4231" t="s">
        <v>3729</v>
      </c>
      <c r="C743" s="4232">
        <v>2</v>
      </c>
      <c r="D743" s="4250" t="s">
        <v>1</v>
      </c>
      <c r="E743" s="4234">
        <v>3681.97</v>
      </c>
      <c r="F743" s="4234">
        <f t="shared" si="35"/>
        <v>7363.94</v>
      </c>
    </row>
    <row r="744" spans="1:6" ht="15" customHeight="1">
      <c r="A744" s="4393">
        <v>3.3</v>
      </c>
      <c r="B744" s="4231" t="s">
        <v>3728</v>
      </c>
      <c r="C744" s="4506">
        <v>399.78</v>
      </c>
      <c r="D744" s="4250" t="s">
        <v>1</v>
      </c>
      <c r="E744" s="4234">
        <v>7090.87</v>
      </c>
      <c r="F744" s="4234">
        <f>IF(C744&gt;0,(ROUND((E744*C744),2))," ")</f>
        <v>2834788.01</v>
      </c>
    </row>
    <row r="745" spans="1:6" ht="15" customHeight="1">
      <c r="A745" s="4393">
        <v>3.4</v>
      </c>
      <c r="B745" s="4231" t="s">
        <v>3927</v>
      </c>
      <c r="C745" s="4232">
        <v>49.92</v>
      </c>
      <c r="D745" s="4250" t="s">
        <v>1</v>
      </c>
      <c r="E745" s="4234">
        <v>3544.84</v>
      </c>
      <c r="F745" s="4234">
        <f>IF(C745&gt;0,(ROUND((E745*C745),2))," ")</f>
        <v>176958.41</v>
      </c>
    </row>
    <row r="746" spans="1:6" ht="15" customHeight="1">
      <c r="A746" s="4394"/>
      <c r="B746" s="3435"/>
      <c r="C746" s="4232"/>
      <c r="D746" s="4250"/>
      <c r="E746" s="4234"/>
      <c r="F746" s="4234" t="str">
        <f t="shared" si="35"/>
        <v xml:space="preserve"> </v>
      </c>
    </row>
    <row r="747" spans="1:6" ht="15" customHeight="1">
      <c r="A747" s="4390">
        <v>4</v>
      </c>
      <c r="B747" s="4343" t="s">
        <v>3732</v>
      </c>
      <c r="C747" s="4232"/>
      <c r="D747" s="4250"/>
      <c r="E747" s="4234"/>
      <c r="F747" s="4234" t="str">
        <f t="shared" si="35"/>
        <v xml:space="preserve"> </v>
      </c>
    </row>
    <row r="748" spans="1:6" ht="15" customHeight="1">
      <c r="A748" s="4393">
        <v>4.0999999999999996</v>
      </c>
      <c r="B748" s="4231" t="s">
        <v>3481</v>
      </c>
      <c r="C748" s="4232">
        <v>46</v>
      </c>
      <c r="D748" s="4250" t="s">
        <v>1</v>
      </c>
      <c r="E748" s="4404">
        <v>213.05</v>
      </c>
      <c r="F748" s="4234">
        <f t="shared" si="35"/>
        <v>9800.2999999999993</v>
      </c>
    </row>
    <row r="749" spans="1:6" ht="15" customHeight="1">
      <c r="A749" s="4393">
        <v>4.2</v>
      </c>
      <c r="B749" s="4231" t="s">
        <v>3482</v>
      </c>
      <c r="C749" s="4232">
        <v>2</v>
      </c>
      <c r="D749" s="4250" t="s">
        <v>1</v>
      </c>
      <c r="E749" s="4404">
        <v>101.14</v>
      </c>
      <c r="F749" s="4234">
        <f t="shared" si="35"/>
        <v>202.28</v>
      </c>
    </row>
    <row r="750" spans="1:6" ht="15" customHeight="1">
      <c r="A750" s="4393">
        <v>4.3</v>
      </c>
      <c r="B750" s="4231" t="s">
        <v>3731</v>
      </c>
      <c r="C750" s="4232">
        <v>364.4</v>
      </c>
      <c r="D750" s="4250" t="s">
        <v>1</v>
      </c>
      <c r="E750" s="4404">
        <v>55.95</v>
      </c>
      <c r="F750" s="4234">
        <f>IF(C750&gt;0,(ROUND((E750*C750),2))," ")</f>
        <v>20388.18</v>
      </c>
    </row>
    <row r="751" spans="1:6" ht="15" customHeight="1">
      <c r="A751" s="4393">
        <v>4.4000000000000004</v>
      </c>
      <c r="B751" s="4231" t="s">
        <v>3725</v>
      </c>
      <c r="C751" s="4232">
        <v>48</v>
      </c>
      <c r="D751" s="4250" t="s">
        <v>1</v>
      </c>
      <c r="E751" s="4404">
        <v>43.04</v>
      </c>
      <c r="F751" s="4234">
        <f>IF(C751&gt;0,(ROUND((E751*C751),2))," ")</f>
        <v>2065.92</v>
      </c>
    </row>
    <row r="752" spans="1:6" ht="15" customHeight="1">
      <c r="A752" s="4394"/>
      <c r="B752" s="4231"/>
      <c r="C752" s="4232"/>
      <c r="D752" s="4250"/>
      <c r="E752" s="4234"/>
      <c r="F752" s="4234" t="str">
        <f t="shared" si="35"/>
        <v xml:space="preserve"> </v>
      </c>
    </row>
    <row r="753" spans="1:6" ht="14.25" customHeight="1">
      <c r="A753" s="4390">
        <v>5</v>
      </c>
      <c r="B753" s="4343" t="s">
        <v>3767</v>
      </c>
      <c r="C753" s="4232"/>
      <c r="D753" s="4250"/>
      <c r="E753" s="4234"/>
      <c r="F753" s="4234" t="str">
        <f t="shared" si="35"/>
        <v xml:space="preserve"> </v>
      </c>
    </row>
    <row r="754" spans="1:6" ht="15" customHeight="1">
      <c r="A754" s="4393">
        <v>5.0999999999999996</v>
      </c>
      <c r="B754" s="4231" t="s">
        <v>3733</v>
      </c>
      <c r="C754" s="4232">
        <v>6</v>
      </c>
      <c r="D754" s="4250" t="s">
        <v>2433</v>
      </c>
      <c r="E754" s="4234">
        <v>140043.67000000001</v>
      </c>
      <c r="F754" s="4234">
        <f>IF(C754&gt;0,(ROUND((E754*C754),2))," ")</f>
        <v>840262.02</v>
      </c>
    </row>
    <row r="755" spans="1:6" ht="15" customHeight="1">
      <c r="A755" s="4393">
        <v>5.2</v>
      </c>
      <c r="B755" s="4231" t="s">
        <v>3734</v>
      </c>
      <c r="C755" s="4232">
        <v>4</v>
      </c>
      <c r="D755" s="4250" t="s">
        <v>2433</v>
      </c>
      <c r="E755" s="4234">
        <v>70116.44</v>
      </c>
      <c r="F755" s="4234">
        <f>IF(C755&gt;0,(ROUND((E755*C755),2))," ")</f>
        <v>280465.76</v>
      </c>
    </row>
    <row r="756" spans="1:6" ht="15" customHeight="1">
      <c r="A756" s="4393">
        <v>5.3</v>
      </c>
      <c r="B756" s="4231" t="s">
        <v>3768</v>
      </c>
      <c r="C756" s="4232">
        <v>2</v>
      </c>
      <c r="D756" s="4250" t="s">
        <v>2433</v>
      </c>
      <c r="E756" s="4234">
        <v>14160.67</v>
      </c>
      <c r="F756" s="4234">
        <f t="shared" si="35"/>
        <v>28321.34</v>
      </c>
    </row>
    <row r="757" spans="1:6" ht="15" customHeight="1">
      <c r="A757" s="4393">
        <v>5.4</v>
      </c>
      <c r="B757" s="4231" t="s">
        <v>3768</v>
      </c>
      <c r="C757" s="4232">
        <v>1</v>
      </c>
      <c r="D757" s="4250" t="s">
        <v>2433</v>
      </c>
      <c r="E757" s="4234">
        <v>14160.67</v>
      </c>
      <c r="F757" s="4234">
        <f t="shared" si="35"/>
        <v>14160.67</v>
      </c>
    </row>
    <row r="758" spans="1:6" ht="15" customHeight="1">
      <c r="A758" s="4393">
        <v>5.5</v>
      </c>
      <c r="B758" s="4231" t="s">
        <v>3771</v>
      </c>
      <c r="C758" s="4232">
        <v>6</v>
      </c>
      <c r="D758" s="4250" t="s">
        <v>2433</v>
      </c>
      <c r="E758" s="4234">
        <v>11305.07</v>
      </c>
      <c r="F758" s="4234">
        <f t="shared" si="35"/>
        <v>67830.42</v>
      </c>
    </row>
    <row r="759" spans="1:6" ht="15" customHeight="1">
      <c r="A759" s="4450">
        <v>5.6</v>
      </c>
      <c r="B759" s="4451" t="s">
        <v>3769</v>
      </c>
      <c r="C759" s="4465">
        <v>2</v>
      </c>
      <c r="D759" s="4466" t="s">
        <v>2433</v>
      </c>
      <c r="E759" s="4467">
        <v>11564.67</v>
      </c>
      <c r="F759" s="4467">
        <f t="shared" si="35"/>
        <v>23129.34</v>
      </c>
    </row>
    <row r="760" spans="1:6" ht="15" customHeight="1">
      <c r="A760" s="4393">
        <v>5.7</v>
      </c>
      <c r="B760" s="4231" t="s">
        <v>3770</v>
      </c>
      <c r="C760" s="4232">
        <v>3</v>
      </c>
      <c r="D760" s="4250" t="s">
        <v>2433</v>
      </c>
      <c r="E760" s="4234">
        <v>23843.53</v>
      </c>
      <c r="F760" s="4234">
        <f t="shared" si="35"/>
        <v>71530.59</v>
      </c>
    </row>
    <row r="761" spans="1:6" ht="15" customHeight="1">
      <c r="A761" s="4393">
        <v>5.8</v>
      </c>
      <c r="B761" s="4231" t="s">
        <v>3770</v>
      </c>
      <c r="C761" s="4232">
        <v>3</v>
      </c>
      <c r="D761" s="4250" t="s">
        <v>2433</v>
      </c>
      <c r="E761" s="4234">
        <v>23843.53</v>
      </c>
      <c r="F761" s="4234">
        <f t="shared" si="35"/>
        <v>71530.59</v>
      </c>
    </row>
    <row r="762" spans="1:6" ht="15" customHeight="1">
      <c r="A762" s="4393">
        <v>5.9</v>
      </c>
      <c r="B762" s="4231" t="s">
        <v>3773</v>
      </c>
      <c r="C762" s="4232">
        <v>3</v>
      </c>
      <c r="D762" s="4250" t="s">
        <v>2433</v>
      </c>
      <c r="E762" s="4234">
        <v>4516.01</v>
      </c>
      <c r="F762" s="4234">
        <f t="shared" si="35"/>
        <v>13548.03</v>
      </c>
    </row>
    <row r="763" spans="1:6" ht="15" customHeight="1">
      <c r="A763" s="4389">
        <v>5.0999999999999996</v>
      </c>
      <c r="B763" s="4231" t="s">
        <v>3774</v>
      </c>
      <c r="C763" s="4232">
        <v>3</v>
      </c>
      <c r="D763" s="4250" t="s">
        <v>2433</v>
      </c>
      <c r="E763" s="4234">
        <v>4516.01</v>
      </c>
      <c r="F763" s="4234">
        <f t="shared" si="35"/>
        <v>13548.03</v>
      </c>
    </row>
    <row r="764" spans="1:6" ht="15" customHeight="1">
      <c r="A764" s="4389">
        <v>5.1100000000000003</v>
      </c>
      <c r="B764" s="4231" t="s">
        <v>3497</v>
      </c>
      <c r="C764" s="4232">
        <v>2</v>
      </c>
      <c r="D764" s="4250" t="s">
        <v>2433</v>
      </c>
      <c r="E764" s="4404">
        <v>10030</v>
      </c>
      <c r="F764" s="4234">
        <f>IF(C764&gt;0,(ROUND((E764*C764),2))," ")</f>
        <v>20060</v>
      </c>
    </row>
    <row r="765" spans="1:6" ht="15" customHeight="1">
      <c r="A765" s="4389">
        <v>5.12</v>
      </c>
      <c r="B765" s="4231" t="s">
        <v>3515</v>
      </c>
      <c r="C765" s="4232">
        <v>2</v>
      </c>
      <c r="D765" s="4250" t="s">
        <v>2433</v>
      </c>
      <c r="E765" s="4404">
        <v>10030</v>
      </c>
      <c r="F765" s="4234">
        <f>IF(C765&gt;0,(ROUND((E765*C765),2))," ")</f>
        <v>20060</v>
      </c>
    </row>
    <row r="766" spans="1:6" ht="15" customHeight="1">
      <c r="A766" s="4389">
        <v>5.13</v>
      </c>
      <c r="B766" s="4231" t="s">
        <v>3498</v>
      </c>
      <c r="C766" s="4232">
        <v>4</v>
      </c>
      <c r="D766" s="4250" t="s">
        <v>2433</v>
      </c>
      <c r="E766" s="4404">
        <v>2950</v>
      </c>
      <c r="F766" s="4234">
        <f>IF(C766&gt;0,(ROUND((E766*C766),2))," ")</f>
        <v>11800</v>
      </c>
    </row>
    <row r="767" spans="1:6" ht="15" customHeight="1">
      <c r="A767" s="4389">
        <v>5.14</v>
      </c>
      <c r="B767" s="4231" t="s">
        <v>3499</v>
      </c>
      <c r="C767" s="4232">
        <v>4</v>
      </c>
      <c r="D767" s="4250" t="s">
        <v>2433</v>
      </c>
      <c r="E767" s="4404">
        <v>18600</v>
      </c>
      <c r="F767" s="4234">
        <f>IF(C767&gt;0,(ROUND((E767*C767),2))," ")</f>
        <v>74400</v>
      </c>
    </row>
    <row r="768" spans="1:6" ht="15" customHeight="1">
      <c r="A768" s="4389">
        <v>5.15</v>
      </c>
      <c r="B768" s="4231" t="s">
        <v>3500</v>
      </c>
      <c r="C768" s="4232">
        <v>1</v>
      </c>
      <c r="D768" s="4250" t="s">
        <v>2433</v>
      </c>
      <c r="E768" s="4404">
        <v>4720</v>
      </c>
      <c r="F768" s="4234">
        <f>IF(C768&gt;0,(ROUND((E768*C768),2))," ")</f>
        <v>4720</v>
      </c>
    </row>
    <row r="769" spans="1:7" ht="15" customHeight="1">
      <c r="A769" s="4389">
        <v>5.16</v>
      </c>
      <c r="B769" s="4231" t="s">
        <v>3772</v>
      </c>
      <c r="C769" s="4232">
        <v>1</v>
      </c>
      <c r="D769" s="4250" t="s">
        <v>2433</v>
      </c>
      <c r="E769" s="4234">
        <v>6473.67</v>
      </c>
      <c r="F769" s="4234">
        <f t="shared" si="35"/>
        <v>6473.67</v>
      </c>
    </row>
    <row r="770" spans="1:7" ht="15.75" customHeight="1">
      <c r="A770" s="4389">
        <v>5.17</v>
      </c>
      <c r="B770" s="4231" t="s">
        <v>3764</v>
      </c>
      <c r="C770" s="4232">
        <v>1</v>
      </c>
      <c r="D770" s="4250" t="s">
        <v>2433</v>
      </c>
      <c r="E770" s="4404">
        <v>29826.62</v>
      </c>
      <c r="F770" s="4234">
        <f t="shared" si="35"/>
        <v>29826.62</v>
      </c>
    </row>
    <row r="771" spans="1:7" ht="15" customHeight="1">
      <c r="A771" s="4389">
        <v>5.18</v>
      </c>
      <c r="B771" s="4231" t="s">
        <v>3762</v>
      </c>
      <c r="C771" s="4232">
        <v>2</v>
      </c>
      <c r="D771" s="4250" t="s">
        <v>2433</v>
      </c>
      <c r="E771" s="4404">
        <v>19676.25</v>
      </c>
      <c r="F771" s="4234">
        <f t="shared" si="35"/>
        <v>39352.5</v>
      </c>
    </row>
    <row r="772" spans="1:7" ht="15" customHeight="1">
      <c r="A772" s="4389">
        <v>5.19</v>
      </c>
      <c r="B772" s="4231" t="s">
        <v>3763</v>
      </c>
      <c r="C772" s="4232">
        <v>2</v>
      </c>
      <c r="D772" s="4250" t="s">
        <v>2433</v>
      </c>
      <c r="E772" s="4404">
        <v>15263.03</v>
      </c>
      <c r="F772" s="4234">
        <f t="shared" si="35"/>
        <v>30526.06</v>
      </c>
    </row>
    <row r="773" spans="1:7" ht="15" customHeight="1">
      <c r="A773" s="4389">
        <v>5.2</v>
      </c>
      <c r="B773" s="4231" t="s">
        <v>3775</v>
      </c>
      <c r="C773" s="4232">
        <v>1</v>
      </c>
      <c r="D773" s="4250" t="s">
        <v>42</v>
      </c>
      <c r="E773" s="4404">
        <v>1500</v>
      </c>
      <c r="F773" s="4234">
        <f t="shared" si="35"/>
        <v>1500</v>
      </c>
    </row>
    <row r="774" spans="1:7" ht="15" customHeight="1">
      <c r="A774" s="4394"/>
      <c r="B774" s="4231"/>
      <c r="C774" s="4232"/>
      <c r="D774" s="4250"/>
      <c r="E774" s="4234"/>
      <c r="F774" s="4234" t="str">
        <f t="shared" si="35"/>
        <v xml:space="preserve"> </v>
      </c>
    </row>
    <row r="775" spans="1:7" ht="15.75" customHeight="1">
      <c r="A775" s="4390">
        <v>6</v>
      </c>
      <c r="B775" s="4343" t="s">
        <v>3719</v>
      </c>
      <c r="C775" s="4232"/>
      <c r="D775" s="4250"/>
      <c r="E775" s="4234"/>
      <c r="F775" s="4234" t="str">
        <f t="shared" si="35"/>
        <v xml:space="preserve"> </v>
      </c>
    </row>
    <row r="776" spans="1:7" s="4226" customFormat="1" ht="14.25" customHeight="1">
      <c r="A776" s="4393">
        <v>6.1</v>
      </c>
      <c r="B776" s="4231" t="s">
        <v>3720</v>
      </c>
      <c r="C776" s="4232">
        <v>1</v>
      </c>
      <c r="D776" s="4250" t="s">
        <v>2433</v>
      </c>
      <c r="E776" s="4234">
        <v>39657.29</v>
      </c>
      <c r="F776" s="4234">
        <f t="shared" si="35"/>
        <v>39657.29</v>
      </c>
      <c r="G776" s="3557"/>
    </row>
    <row r="777" spans="1:7" s="4226" customFormat="1" ht="14.25" customHeight="1">
      <c r="A777" s="4393">
        <v>6.2</v>
      </c>
      <c r="B777" s="4231" t="s">
        <v>3715</v>
      </c>
      <c r="C777" s="4232">
        <v>2</v>
      </c>
      <c r="D777" s="4250" t="s">
        <v>2433</v>
      </c>
      <c r="E777" s="4234">
        <v>56736.46</v>
      </c>
      <c r="F777" s="4234">
        <f t="shared" si="35"/>
        <v>113472.92</v>
      </c>
      <c r="G777" s="3557"/>
    </row>
    <row r="778" spans="1:7" s="4226" customFormat="1" ht="14.25" customHeight="1">
      <c r="A778" s="4393">
        <v>6.3</v>
      </c>
      <c r="B778" s="4231" t="s">
        <v>3716</v>
      </c>
      <c r="C778" s="4232">
        <v>5</v>
      </c>
      <c r="D778" s="4250" t="s">
        <v>2433</v>
      </c>
      <c r="E778" s="4234">
        <v>64645.67</v>
      </c>
      <c r="F778" s="4234">
        <f t="shared" si="35"/>
        <v>323228.34999999998</v>
      </c>
      <c r="G778" s="3557"/>
    </row>
    <row r="779" spans="1:7" s="4226" customFormat="1" ht="14.25" customHeight="1">
      <c r="A779" s="4393">
        <v>6.4</v>
      </c>
      <c r="B779" s="4231" t="s">
        <v>3717</v>
      </c>
      <c r="C779" s="4232">
        <v>1</v>
      </c>
      <c r="D779" s="4250" t="s">
        <v>2433</v>
      </c>
      <c r="E779" s="4234">
        <v>72085.03</v>
      </c>
      <c r="F779" s="4234">
        <f t="shared" si="35"/>
        <v>72085.03</v>
      </c>
      <c r="G779" s="3557"/>
    </row>
    <row r="780" spans="1:7" s="4226" customFormat="1" ht="14.25" customHeight="1">
      <c r="A780" s="4393">
        <v>6.5</v>
      </c>
      <c r="B780" s="4231" t="s">
        <v>3776</v>
      </c>
      <c r="C780" s="4232">
        <v>2</v>
      </c>
      <c r="D780" s="4250" t="s">
        <v>2433</v>
      </c>
      <c r="E780" s="4234">
        <v>100848.9</v>
      </c>
      <c r="F780" s="4234">
        <f t="shared" si="35"/>
        <v>201697.8</v>
      </c>
      <c r="G780" s="3557"/>
    </row>
    <row r="781" spans="1:7" s="4226" customFormat="1" ht="14.25" customHeight="1">
      <c r="A781" s="4393">
        <v>6.6</v>
      </c>
      <c r="B781" s="4231" t="s">
        <v>3718</v>
      </c>
      <c r="C781" s="4232">
        <v>1</v>
      </c>
      <c r="D781" s="4250" t="s">
        <v>2433</v>
      </c>
      <c r="E781" s="4234">
        <v>110254.02</v>
      </c>
      <c r="F781" s="4234">
        <f t="shared" si="35"/>
        <v>110254.02</v>
      </c>
      <c r="G781" s="3557"/>
    </row>
    <row r="782" spans="1:7" s="4226" customFormat="1" ht="14.25" customHeight="1">
      <c r="A782" s="4389"/>
      <c r="B782" s="4231"/>
      <c r="C782" s="4232"/>
      <c r="D782" s="4250"/>
      <c r="E782" s="4234"/>
      <c r="F782" s="4234" t="str">
        <f t="shared" si="35"/>
        <v xml:space="preserve"> </v>
      </c>
      <c r="G782" s="3557"/>
    </row>
    <row r="783" spans="1:7" s="4261" customFormat="1" ht="15" customHeight="1">
      <c r="A783" s="4390">
        <v>7</v>
      </c>
      <c r="B783" s="4343" t="s">
        <v>3507</v>
      </c>
      <c r="C783" s="4258"/>
      <c r="D783" s="4271"/>
      <c r="E783" s="4259"/>
      <c r="F783" s="4259" t="str">
        <f t="shared" si="35"/>
        <v xml:space="preserve"> </v>
      </c>
      <c r="G783" s="3557"/>
    </row>
    <row r="784" spans="1:7" ht="14.25" customHeight="1">
      <c r="A784" s="4393">
        <v>7.1</v>
      </c>
      <c r="B784" s="4231" t="s">
        <v>3508</v>
      </c>
      <c r="C784" s="4232">
        <v>2</v>
      </c>
      <c r="D784" s="4250" t="s">
        <v>2433</v>
      </c>
      <c r="E784" s="4234">
        <v>56839.77</v>
      </c>
      <c r="F784" s="4234">
        <f t="shared" si="35"/>
        <v>113679.54</v>
      </c>
    </row>
    <row r="785" spans="1:7" s="4267" customFormat="1" ht="12.75" customHeight="1">
      <c r="A785" s="4305"/>
      <c r="B785" s="4305" t="s">
        <v>3656</v>
      </c>
      <c r="C785" s="4499"/>
      <c r="D785" s="4499"/>
      <c r="E785" s="4499"/>
      <c r="F785" s="4308">
        <f>SUM(F731:F784)</f>
        <v>6435926.1500000004</v>
      </c>
      <c r="G785" s="3557"/>
    </row>
    <row r="786" spans="1:7" s="4267" customFormat="1" ht="12.75" customHeight="1">
      <c r="A786" s="4334"/>
      <c r="B786" s="4334"/>
      <c r="C786" s="4505"/>
      <c r="D786" s="4505"/>
      <c r="E786" s="4505"/>
      <c r="F786" s="4406"/>
      <c r="G786" s="3557"/>
    </row>
    <row r="787" spans="1:7" s="4267" customFormat="1" ht="12.75" customHeight="1">
      <c r="A787" s="4334" t="s">
        <v>2596</v>
      </c>
      <c r="B787" s="3435" t="s">
        <v>3928</v>
      </c>
      <c r="C787" s="4505"/>
      <c r="D787" s="4505"/>
      <c r="E787" s="4505"/>
      <c r="F787" s="4406"/>
      <c r="G787" s="3557"/>
    </row>
    <row r="788" spans="1:7" s="4226" customFormat="1" ht="15" customHeight="1">
      <c r="A788" s="4390">
        <v>1</v>
      </c>
      <c r="B788" s="4343" t="s">
        <v>3779</v>
      </c>
      <c r="C788" s="4265"/>
      <c r="D788" s="4272"/>
      <c r="E788" s="4234"/>
      <c r="F788" s="4234" t="str">
        <f t="shared" si="35"/>
        <v xml:space="preserve"> </v>
      </c>
      <c r="G788" s="3557"/>
    </row>
    <row r="789" spans="1:7" ht="14.25" customHeight="1">
      <c r="A789" s="4393">
        <v>1.1000000000000001</v>
      </c>
      <c r="B789" s="4231" t="s">
        <v>3777</v>
      </c>
      <c r="C789" s="4232">
        <v>196.08</v>
      </c>
      <c r="D789" s="4250" t="s">
        <v>2430</v>
      </c>
      <c r="E789" s="4234">
        <v>575</v>
      </c>
      <c r="F789" s="4234">
        <f t="shared" si="35"/>
        <v>112746</v>
      </c>
    </row>
    <row r="790" spans="1:7" ht="14.25" customHeight="1">
      <c r="A790" s="4393">
        <v>1.2</v>
      </c>
      <c r="B790" s="4231" t="s">
        <v>3119</v>
      </c>
      <c r="C790" s="4232">
        <v>163.4</v>
      </c>
      <c r="D790" s="4250" t="s">
        <v>2430</v>
      </c>
      <c r="E790" s="4234">
        <v>61.14</v>
      </c>
      <c r="F790" s="4234">
        <f t="shared" si="35"/>
        <v>9990.2800000000007</v>
      </c>
    </row>
    <row r="791" spans="1:7" ht="14.25" customHeight="1">
      <c r="A791" s="4393">
        <v>1.3</v>
      </c>
      <c r="B791" s="4231" t="s">
        <v>3188</v>
      </c>
      <c r="C791" s="4232">
        <v>163.4</v>
      </c>
      <c r="D791" s="4250" t="s">
        <v>2431</v>
      </c>
      <c r="E791" s="4234">
        <v>74.91</v>
      </c>
      <c r="F791" s="4234">
        <f t="shared" si="35"/>
        <v>12240.29</v>
      </c>
    </row>
    <row r="792" spans="1:7" ht="14.25" customHeight="1">
      <c r="A792" s="4393">
        <v>1.4</v>
      </c>
      <c r="B792" s="4231" t="s">
        <v>3778</v>
      </c>
      <c r="C792" s="4232">
        <v>817</v>
      </c>
      <c r="D792" s="4250" t="s">
        <v>2432</v>
      </c>
      <c r="E792" s="4234">
        <v>116.38</v>
      </c>
      <c r="F792" s="4234">
        <f t="shared" si="35"/>
        <v>95082.46</v>
      </c>
    </row>
    <row r="793" spans="1:7" s="4237" customFormat="1" ht="14.25" customHeight="1">
      <c r="A793" s="4393">
        <v>1.5</v>
      </c>
      <c r="B793" s="4231" t="s">
        <v>4012</v>
      </c>
      <c r="C793" s="4232">
        <v>817</v>
      </c>
      <c r="D793" s="4250" t="s">
        <v>2432</v>
      </c>
      <c r="E793" s="4234">
        <v>666.64</v>
      </c>
      <c r="F793" s="4234">
        <f t="shared" si="35"/>
        <v>544644.88</v>
      </c>
      <c r="G793" s="3557"/>
    </row>
    <row r="794" spans="1:7" ht="14.25" customHeight="1">
      <c r="A794" s="4393">
        <v>1.6</v>
      </c>
      <c r="B794" s="4231" t="s">
        <v>3962</v>
      </c>
      <c r="C794" s="4232">
        <v>3890.96</v>
      </c>
      <c r="D794" s="4250" t="s">
        <v>3960</v>
      </c>
      <c r="E794" s="4234">
        <v>23.46</v>
      </c>
      <c r="F794" s="4234">
        <f t="shared" si="35"/>
        <v>91281.919999999998</v>
      </c>
    </row>
    <row r="795" spans="1:7" ht="14.25" customHeight="1">
      <c r="A795" s="4389"/>
      <c r="B795" s="4231"/>
      <c r="C795" s="4232"/>
      <c r="D795" s="4250"/>
      <c r="E795" s="4234"/>
      <c r="F795" s="4234"/>
    </row>
    <row r="796" spans="1:7" ht="14.25" customHeight="1">
      <c r="A796" s="4390">
        <v>2</v>
      </c>
      <c r="B796" s="4231" t="s">
        <v>3961</v>
      </c>
      <c r="C796" s="4232">
        <v>1220.55</v>
      </c>
      <c r="D796" s="4250" t="s">
        <v>2432</v>
      </c>
      <c r="E796" s="4234">
        <v>110.01</v>
      </c>
      <c r="F796" s="4234">
        <f t="shared" ref="F796:F859" si="36">IF(C796&gt;0,(ROUND((E796*C796),2))," ")</f>
        <v>134272.71</v>
      </c>
    </row>
    <row r="797" spans="1:7" ht="14.25" customHeight="1">
      <c r="A797" s="4390">
        <v>3</v>
      </c>
      <c r="B797" s="4231" t="s">
        <v>2346</v>
      </c>
      <c r="C797" s="4232">
        <v>245.67</v>
      </c>
      <c r="D797" s="4250" t="s">
        <v>2432</v>
      </c>
      <c r="E797" s="4234">
        <v>896.94</v>
      </c>
      <c r="F797" s="4234">
        <f t="shared" si="36"/>
        <v>220351.25</v>
      </c>
    </row>
    <row r="798" spans="1:7" ht="14.25" customHeight="1">
      <c r="A798" s="4390">
        <v>5</v>
      </c>
      <c r="B798" s="3432" t="s">
        <v>3555</v>
      </c>
      <c r="C798" s="4232">
        <v>116</v>
      </c>
      <c r="D798" s="4250" t="s">
        <v>1</v>
      </c>
      <c r="E798" s="4234">
        <v>1019.83</v>
      </c>
      <c r="F798" s="4234">
        <f>IF(C798&gt;0,(ROUND((E798*C798),2))," ")</f>
        <v>118300.28</v>
      </c>
    </row>
    <row r="799" spans="1:7" ht="14.25" customHeight="1">
      <c r="A799" s="4390">
        <v>4</v>
      </c>
      <c r="B799" s="3432" t="s">
        <v>3721</v>
      </c>
      <c r="C799" s="4232">
        <v>341.07</v>
      </c>
      <c r="D799" s="4250" t="s">
        <v>2432</v>
      </c>
      <c r="E799" s="4234">
        <v>847.13</v>
      </c>
      <c r="F799" s="4234">
        <f t="shared" si="36"/>
        <v>288930.63</v>
      </c>
    </row>
    <row r="800" spans="1:7" s="4237" customFormat="1" ht="14.25" customHeight="1">
      <c r="A800" s="4390">
        <v>5</v>
      </c>
      <c r="B800" s="3432" t="s">
        <v>4013</v>
      </c>
      <c r="C800" s="4435">
        <v>47.9</v>
      </c>
      <c r="D800" s="4436" t="s">
        <v>1</v>
      </c>
      <c r="E800" s="4437">
        <v>895.72</v>
      </c>
      <c r="F800" s="4234">
        <f t="shared" si="36"/>
        <v>42904.99</v>
      </c>
      <c r="G800" s="3557"/>
    </row>
    <row r="801" spans="1:7" s="4261" customFormat="1" ht="14.25" customHeight="1">
      <c r="A801" s="4390">
        <v>6</v>
      </c>
      <c r="B801" s="4231" t="s">
        <v>4014</v>
      </c>
      <c r="C801" s="4247">
        <v>1</v>
      </c>
      <c r="D801" s="4312" t="s">
        <v>42</v>
      </c>
      <c r="E801" s="1263">
        <v>15000</v>
      </c>
      <c r="F801" s="1263">
        <f t="shared" ref="F801" si="37">+ROUND((E801*C801),2)</f>
        <v>15000</v>
      </c>
      <c r="G801" s="3557"/>
    </row>
    <row r="802" spans="1:7" s="4261" customFormat="1" ht="14.25" customHeight="1">
      <c r="A802" s="4438"/>
      <c r="B802" s="4439"/>
      <c r="C802" s="4440"/>
      <c r="D802" s="4441"/>
      <c r="E802" s="4442"/>
      <c r="F802" s="4234"/>
      <c r="G802" s="3557"/>
    </row>
    <row r="803" spans="1:7" s="4267" customFormat="1" ht="12.75" customHeight="1">
      <c r="A803" s="4305"/>
      <c r="B803" s="4305" t="s">
        <v>3929</v>
      </c>
      <c r="C803" s="4499"/>
      <c r="D803" s="4499"/>
      <c r="E803" s="4499"/>
      <c r="F803" s="4308">
        <f>SUM(F789:F801)</f>
        <v>1685745.69</v>
      </c>
      <c r="G803" s="3557"/>
    </row>
    <row r="804" spans="1:7" ht="15" customHeight="1" outlineLevel="1">
      <c r="A804" s="4394"/>
      <c r="B804" s="3435"/>
      <c r="C804" s="4265"/>
      <c r="D804" s="4272"/>
      <c r="E804" s="4234"/>
      <c r="F804" s="4265" t="str">
        <f t="shared" si="36"/>
        <v xml:space="preserve"> </v>
      </c>
    </row>
    <row r="805" spans="1:7" s="4341" customFormat="1" ht="15">
      <c r="A805" s="4409" t="s">
        <v>2561</v>
      </c>
      <c r="B805" s="3435" t="s">
        <v>3930</v>
      </c>
      <c r="C805" s="4340"/>
      <c r="D805" s="4524"/>
      <c r="E805" s="4340"/>
      <c r="F805" s="4340" t="str">
        <f t="shared" si="36"/>
        <v xml:space="preserve"> </v>
      </c>
      <c r="G805" s="3557"/>
    </row>
    <row r="806" spans="1:7" ht="15" customHeight="1">
      <c r="A806" s="4410">
        <v>1</v>
      </c>
      <c r="B806" s="4344" t="s">
        <v>2629</v>
      </c>
      <c r="C806" s="4281"/>
      <c r="D806" s="4250"/>
      <c r="E806" s="4234"/>
      <c r="F806" s="4234" t="str">
        <f t="shared" si="36"/>
        <v xml:space="preserve"> </v>
      </c>
    </row>
    <row r="807" spans="1:7" ht="14.25" customHeight="1">
      <c r="A807" s="4393">
        <v>1.1000000000000001</v>
      </c>
      <c r="B807" s="4231" t="s">
        <v>3661</v>
      </c>
      <c r="C807" s="4282">
        <v>8</v>
      </c>
      <c r="D807" s="4250" t="s">
        <v>2433</v>
      </c>
      <c r="E807" s="4283">
        <v>15101.27</v>
      </c>
      <c r="F807" s="4234">
        <f t="shared" si="36"/>
        <v>120810.16</v>
      </c>
    </row>
    <row r="808" spans="1:7" ht="14.25" customHeight="1">
      <c r="A808" s="4393">
        <v>1.2</v>
      </c>
      <c r="B808" s="4231" t="s">
        <v>3662</v>
      </c>
      <c r="C808" s="4284">
        <v>12</v>
      </c>
      <c r="D808" s="4250" t="s">
        <v>2433</v>
      </c>
      <c r="E808" s="4283">
        <v>6828.82</v>
      </c>
      <c r="F808" s="4234">
        <f t="shared" si="36"/>
        <v>81945.84</v>
      </c>
    </row>
    <row r="809" spans="1:7" ht="14.25" customHeight="1">
      <c r="A809" s="4393">
        <v>1.3</v>
      </c>
      <c r="B809" s="4231" t="s">
        <v>2425</v>
      </c>
      <c r="C809" s="4282">
        <v>800</v>
      </c>
      <c r="D809" s="4250" t="s">
        <v>1</v>
      </c>
      <c r="E809" s="4283">
        <v>290.20999999999998</v>
      </c>
      <c r="F809" s="4234">
        <f t="shared" si="36"/>
        <v>232168</v>
      </c>
    </row>
    <row r="810" spans="1:7" ht="14.25" customHeight="1">
      <c r="A810" s="4393">
        <v>1.4</v>
      </c>
      <c r="B810" s="4231" t="s">
        <v>3674</v>
      </c>
      <c r="C810" s="4282">
        <v>8</v>
      </c>
      <c r="D810" s="4250" t="s">
        <v>2433</v>
      </c>
      <c r="E810" s="4283">
        <v>1680</v>
      </c>
      <c r="F810" s="4234">
        <f t="shared" si="36"/>
        <v>13440</v>
      </c>
    </row>
    <row r="811" spans="1:7" ht="14.25" customHeight="1">
      <c r="A811" s="4450">
        <v>1.5</v>
      </c>
      <c r="B811" s="4451" t="s">
        <v>3673</v>
      </c>
      <c r="C811" s="4485">
        <v>8</v>
      </c>
      <c r="D811" s="4466" t="s">
        <v>2433</v>
      </c>
      <c r="E811" s="4486">
        <v>2800</v>
      </c>
      <c r="F811" s="4467">
        <f t="shared" si="36"/>
        <v>22400</v>
      </c>
    </row>
    <row r="812" spans="1:7" ht="14.25" customHeight="1">
      <c r="A812" s="4411"/>
      <c r="B812" s="4231"/>
      <c r="C812" s="4281"/>
      <c r="D812" s="4250"/>
      <c r="E812" s="4234"/>
      <c r="F812" s="4234" t="str">
        <f t="shared" si="36"/>
        <v xml:space="preserve"> </v>
      </c>
    </row>
    <row r="813" spans="1:7" ht="15" customHeight="1">
      <c r="A813" s="4412">
        <v>2</v>
      </c>
      <c r="B813" s="4344" t="s">
        <v>3945</v>
      </c>
      <c r="C813" s="4281"/>
      <c r="D813" s="4250"/>
      <c r="E813" s="4234"/>
      <c r="F813" s="4234" t="str">
        <f t="shared" si="36"/>
        <v xml:space="preserve"> </v>
      </c>
    </row>
    <row r="814" spans="1:7" ht="14.25" customHeight="1">
      <c r="A814" s="4393">
        <v>2.1</v>
      </c>
      <c r="B814" s="4231" t="s">
        <v>3657</v>
      </c>
      <c r="C814" s="4232">
        <v>1</v>
      </c>
      <c r="D814" s="4250" t="s">
        <v>2433</v>
      </c>
      <c r="E814" s="4234">
        <v>34957.72</v>
      </c>
      <c r="F814" s="4234">
        <f t="shared" si="36"/>
        <v>34957.72</v>
      </c>
    </row>
    <row r="815" spans="1:7" ht="14.25" customHeight="1">
      <c r="A815" s="4393">
        <v>2.2000000000000002</v>
      </c>
      <c r="B815" s="4231" t="s">
        <v>3658</v>
      </c>
      <c r="C815" s="4232">
        <v>8</v>
      </c>
      <c r="D815" s="4250" t="s">
        <v>2433</v>
      </c>
      <c r="E815" s="4234">
        <v>28809.72</v>
      </c>
      <c r="F815" s="4234">
        <f t="shared" si="36"/>
        <v>230477.76</v>
      </c>
    </row>
    <row r="816" spans="1:7" ht="14.25" customHeight="1">
      <c r="A816" s="4393">
        <v>2.2999999999999998</v>
      </c>
      <c r="B816" s="4231" t="s">
        <v>3659</v>
      </c>
      <c r="C816" s="4232">
        <v>3000</v>
      </c>
      <c r="D816" s="4250" t="s">
        <v>3956</v>
      </c>
      <c r="E816" s="4234">
        <v>19.16</v>
      </c>
      <c r="F816" s="4234">
        <f t="shared" si="36"/>
        <v>57480</v>
      </c>
    </row>
    <row r="817" spans="1:6" ht="14.25" customHeight="1">
      <c r="A817" s="4393">
        <v>2.4</v>
      </c>
      <c r="B817" s="4231" t="s">
        <v>3660</v>
      </c>
      <c r="C817" s="4232">
        <v>3</v>
      </c>
      <c r="D817" s="4250" t="s">
        <v>2433</v>
      </c>
      <c r="E817" s="4234">
        <v>3286.99</v>
      </c>
      <c r="F817" s="4234">
        <f t="shared" si="36"/>
        <v>9860.9699999999993</v>
      </c>
    </row>
    <row r="818" spans="1:6" ht="14.25" customHeight="1">
      <c r="A818" s="4393">
        <v>2.5</v>
      </c>
      <c r="B818" s="4231" t="s">
        <v>3663</v>
      </c>
      <c r="C818" s="4232">
        <v>1</v>
      </c>
      <c r="D818" s="4250" t="s">
        <v>2433</v>
      </c>
      <c r="E818" s="4234">
        <v>3519.93</v>
      </c>
      <c r="F818" s="4234">
        <f t="shared" si="36"/>
        <v>3519.93</v>
      </c>
    </row>
    <row r="819" spans="1:6" ht="14.25" customHeight="1">
      <c r="A819" s="4393">
        <v>2.6</v>
      </c>
      <c r="B819" s="4231" t="s">
        <v>3664</v>
      </c>
      <c r="C819" s="4232">
        <v>4</v>
      </c>
      <c r="D819" s="4250" t="s">
        <v>2433</v>
      </c>
      <c r="E819" s="4234">
        <v>6114.11</v>
      </c>
      <c r="F819" s="4234">
        <f t="shared" si="36"/>
        <v>24456.44</v>
      </c>
    </row>
    <row r="820" spans="1:6" ht="14.25" customHeight="1">
      <c r="A820" s="4393">
        <v>2.7</v>
      </c>
      <c r="B820" s="4231" t="s">
        <v>3665</v>
      </c>
      <c r="C820" s="4232">
        <v>1</v>
      </c>
      <c r="D820" s="4250" t="s">
        <v>2433</v>
      </c>
      <c r="E820" s="4234">
        <v>4172.97</v>
      </c>
      <c r="F820" s="4234">
        <f t="shared" si="36"/>
        <v>4172.97</v>
      </c>
    </row>
    <row r="821" spans="1:6" ht="14.25" customHeight="1">
      <c r="A821" s="4393">
        <v>2.8</v>
      </c>
      <c r="B821" s="4231" t="s">
        <v>3932</v>
      </c>
      <c r="C821" s="4232">
        <v>10</v>
      </c>
      <c r="D821" s="4250" t="s">
        <v>2433</v>
      </c>
      <c r="E821" s="4234">
        <v>4616.43</v>
      </c>
      <c r="F821" s="4234">
        <f t="shared" si="36"/>
        <v>46164.3</v>
      </c>
    </row>
    <row r="822" spans="1:6" ht="14.25" customHeight="1">
      <c r="A822" s="4393">
        <v>2.9</v>
      </c>
      <c r="B822" s="4231" t="s">
        <v>3666</v>
      </c>
      <c r="C822" s="4232">
        <v>9</v>
      </c>
      <c r="D822" s="4250" t="s">
        <v>2433</v>
      </c>
      <c r="E822" s="4234">
        <v>4462.93</v>
      </c>
      <c r="F822" s="4234">
        <f t="shared" si="36"/>
        <v>40166.370000000003</v>
      </c>
    </row>
    <row r="823" spans="1:6" ht="14.25" customHeight="1">
      <c r="A823" s="4389">
        <v>2.1</v>
      </c>
      <c r="B823" s="4231" t="s">
        <v>3667</v>
      </c>
      <c r="C823" s="4232">
        <v>9</v>
      </c>
      <c r="D823" s="4250" t="s">
        <v>2433</v>
      </c>
      <c r="E823" s="4234">
        <v>9978.82</v>
      </c>
      <c r="F823" s="4234">
        <f t="shared" si="36"/>
        <v>89809.38</v>
      </c>
    </row>
    <row r="824" spans="1:6" ht="14.25" customHeight="1">
      <c r="A824" s="4389">
        <v>2.11</v>
      </c>
      <c r="B824" s="4231" t="s">
        <v>3668</v>
      </c>
      <c r="C824" s="4232">
        <v>1</v>
      </c>
      <c r="D824" s="4250" t="s">
        <v>2433</v>
      </c>
      <c r="E824" s="4234">
        <v>60358.41</v>
      </c>
      <c r="F824" s="4234">
        <f t="shared" si="36"/>
        <v>60358.41</v>
      </c>
    </row>
    <row r="825" spans="1:6" ht="14.25" customHeight="1">
      <c r="A825" s="4389">
        <v>2.12</v>
      </c>
      <c r="B825" s="4231" t="s">
        <v>3669</v>
      </c>
      <c r="C825" s="4232">
        <v>9</v>
      </c>
      <c r="D825" s="4250" t="s">
        <v>2433</v>
      </c>
      <c r="E825" s="4234">
        <v>1301.24</v>
      </c>
      <c r="F825" s="4234">
        <f t="shared" si="36"/>
        <v>11711.16</v>
      </c>
    </row>
    <row r="826" spans="1:6" ht="14.25" customHeight="1">
      <c r="A826" s="4389">
        <v>2.13</v>
      </c>
      <c r="B826" s="4231" t="s">
        <v>3670</v>
      </c>
      <c r="C826" s="4232">
        <v>1</v>
      </c>
      <c r="D826" s="4250" t="s">
        <v>2433</v>
      </c>
      <c r="E826" s="4234">
        <v>2218.3000000000002</v>
      </c>
      <c r="F826" s="4234">
        <f t="shared" si="36"/>
        <v>2218.3000000000002</v>
      </c>
    </row>
    <row r="827" spans="1:6" ht="14.25" customHeight="1">
      <c r="A827" s="4389">
        <v>2.14</v>
      </c>
      <c r="B827" s="4231" t="s">
        <v>3671</v>
      </c>
      <c r="C827" s="4232">
        <v>1</v>
      </c>
      <c r="D827" s="4250" t="s">
        <v>2433</v>
      </c>
      <c r="E827" s="4234">
        <v>1009.49</v>
      </c>
      <c r="F827" s="4234">
        <f t="shared" si="36"/>
        <v>1009.49</v>
      </c>
    </row>
    <row r="828" spans="1:6" ht="14.25" customHeight="1">
      <c r="A828" s="4389">
        <v>2.15</v>
      </c>
      <c r="B828" s="4231" t="s">
        <v>3672</v>
      </c>
      <c r="C828" s="4232">
        <v>2</v>
      </c>
      <c r="D828" s="4250" t="s">
        <v>2433</v>
      </c>
      <c r="E828" s="4234">
        <v>884</v>
      </c>
      <c r="F828" s="4234">
        <f t="shared" si="36"/>
        <v>1768</v>
      </c>
    </row>
    <row r="829" spans="1:6" ht="14.25" customHeight="1">
      <c r="A829" s="4389">
        <v>2.16</v>
      </c>
      <c r="B829" s="4231" t="s">
        <v>3673</v>
      </c>
      <c r="C829" s="4232">
        <v>9</v>
      </c>
      <c r="D829" s="4250" t="s">
        <v>2433</v>
      </c>
      <c r="E829" s="4234">
        <v>3000</v>
      </c>
      <c r="F829" s="4234">
        <f t="shared" si="36"/>
        <v>27000</v>
      </c>
    </row>
    <row r="830" spans="1:6" ht="14.25" customHeight="1">
      <c r="A830" s="4389">
        <v>2.17</v>
      </c>
      <c r="B830" s="4231" t="s">
        <v>3674</v>
      </c>
      <c r="C830" s="4232">
        <v>9</v>
      </c>
      <c r="D830" s="4250" t="s">
        <v>2433</v>
      </c>
      <c r="E830" s="4234">
        <v>1680</v>
      </c>
      <c r="F830" s="4234">
        <f t="shared" si="36"/>
        <v>15120</v>
      </c>
    </row>
    <row r="831" spans="1:6" ht="14.25" customHeight="1">
      <c r="A831" s="4389">
        <v>2.1800000000000002</v>
      </c>
      <c r="B831" s="4231" t="s">
        <v>3931</v>
      </c>
      <c r="C831" s="4232">
        <v>10</v>
      </c>
      <c r="D831" s="4250" t="s">
        <v>2433</v>
      </c>
      <c r="E831" s="4234">
        <v>1260</v>
      </c>
      <c r="F831" s="4234">
        <f t="shared" si="36"/>
        <v>12600</v>
      </c>
    </row>
    <row r="832" spans="1:6" ht="14.25" customHeight="1">
      <c r="A832" s="4389">
        <v>2.19</v>
      </c>
      <c r="B832" s="4231" t="s">
        <v>2426</v>
      </c>
      <c r="C832" s="4232">
        <v>1</v>
      </c>
      <c r="D832" s="4250" t="s">
        <v>2433</v>
      </c>
      <c r="E832" s="4234">
        <v>70800</v>
      </c>
      <c r="F832" s="4234">
        <f t="shared" si="36"/>
        <v>70800</v>
      </c>
    </row>
    <row r="833" spans="1:6" ht="14.25" customHeight="1">
      <c r="A833" s="4411"/>
      <c r="B833" s="4231"/>
      <c r="C833" s="4281"/>
      <c r="D833" s="4250"/>
      <c r="E833" s="4234"/>
      <c r="F833" s="4234" t="str">
        <f t="shared" si="36"/>
        <v xml:space="preserve"> </v>
      </c>
    </row>
    <row r="834" spans="1:6" ht="15" customHeight="1">
      <c r="A834" s="4412">
        <v>3</v>
      </c>
      <c r="B834" s="4344" t="s">
        <v>3946</v>
      </c>
      <c r="C834" s="4281"/>
      <c r="D834" s="4250"/>
      <c r="E834" s="4234"/>
      <c r="F834" s="4234" t="str">
        <f t="shared" si="36"/>
        <v xml:space="preserve"> </v>
      </c>
    </row>
    <row r="835" spans="1:6" ht="42.75" customHeight="1">
      <c r="A835" s="4393">
        <v>3.1</v>
      </c>
      <c r="B835" s="4231" t="s">
        <v>3688</v>
      </c>
      <c r="C835" s="4232">
        <v>14</v>
      </c>
      <c r="D835" s="4250" t="s">
        <v>1</v>
      </c>
      <c r="E835" s="4234">
        <v>2094.64</v>
      </c>
      <c r="F835" s="4234">
        <f t="shared" si="36"/>
        <v>29324.959999999999</v>
      </c>
    </row>
    <row r="836" spans="1:6" ht="42.75" customHeight="1">
      <c r="A836" s="4393">
        <v>3.2</v>
      </c>
      <c r="B836" s="4231" t="s">
        <v>4027</v>
      </c>
      <c r="C836" s="4232">
        <v>4</v>
      </c>
      <c r="D836" s="4250" t="s">
        <v>1</v>
      </c>
      <c r="E836" s="4234">
        <v>1303.25</v>
      </c>
      <c r="F836" s="4234">
        <f t="shared" si="36"/>
        <v>5213</v>
      </c>
    </row>
    <row r="837" spans="1:6" ht="42.75" customHeight="1">
      <c r="A837" s="4393">
        <v>3.3</v>
      </c>
      <c r="B837" s="4231" t="s">
        <v>3689</v>
      </c>
      <c r="C837" s="4232">
        <v>4</v>
      </c>
      <c r="D837" s="4250" t="s">
        <v>1</v>
      </c>
      <c r="E837" s="4234">
        <v>1303.25</v>
      </c>
      <c r="F837" s="4234">
        <f t="shared" si="36"/>
        <v>5213</v>
      </c>
    </row>
    <row r="838" spans="1:6" ht="42.75" customHeight="1">
      <c r="A838" s="4393">
        <v>3.4</v>
      </c>
      <c r="B838" s="4231" t="s">
        <v>3690</v>
      </c>
      <c r="C838" s="4232">
        <v>20</v>
      </c>
      <c r="D838" s="4250" t="s">
        <v>1</v>
      </c>
      <c r="E838" s="4234">
        <v>578.47</v>
      </c>
      <c r="F838" s="4234">
        <f t="shared" si="36"/>
        <v>11569.4</v>
      </c>
    </row>
    <row r="839" spans="1:6" ht="42.75" customHeight="1">
      <c r="A839" s="4393">
        <v>3.5</v>
      </c>
      <c r="B839" s="4231" t="s">
        <v>3691</v>
      </c>
      <c r="C839" s="4232">
        <v>20</v>
      </c>
      <c r="D839" s="4250" t="s">
        <v>1</v>
      </c>
      <c r="E839" s="4234">
        <v>333.67</v>
      </c>
      <c r="F839" s="4234">
        <f t="shared" si="36"/>
        <v>6673.4</v>
      </c>
    </row>
    <row r="840" spans="1:6" ht="42.75" customHeight="1">
      <c r="A840" s="4393">
        <v>3.6</v>
      </c>
      <c r="B840" s="4231" t="s">
        <v>3692</v>
      </c>
      <c r="C840" s="4232">
        <v>4</v>
      </c>
      <c r="D840" s="4250" t="s">
        <v>1</v>
      </c>
      <c r="E840" s="4234">
        <v>173.34</v>
      </c>
      <c r="F840" s="4234">
        <f t="shared" si="36"/>
        <v>693.36</v>
      </c>
    </row>
    <row r="841" spans="1:6" ht="42.75" customHeight="1">
      <c r="A841" s="4393">
        <v>3.7</v>
      </c>
      <c r="B841" s="4231" t="s">
        <v>3693</v>
      </c>
      <c r="C841" s="4232">
        <v>30</v>
      </c>
      <c r="D841" s="4250" t="s">
        <v>1</v>
      </c>
      <c r="E841" s="4234">
        <v>380.82</v>
      </c>
      <c r="F841" s="4234">
        <f t="shared" si="36"/>
        <v>11424.6</v>
      </c>
    </row>
    <row r="842" spans="1:6" ht="42.75" customHeight="1">
      <c r="A842" s="4393">
        <v>3.8</v>
      </c>
      <c r="B842" s="4231" t="s">
        <v>3694</v>
      </c>
      <c r="C842" s="4232">
        <v>30</v>
      </c>
      <c r="D842" s="4250" t="s">
        <v>1</v>
      </c>
      <c r="E842" s="4234">
        <v>400.28</v>
      </c>
      <c r="F842" s="4234">
        <f t="shared" si="36"/>
        <v>12008.4</v>
      </c>
    </row>
    <row r="843" spans="1:6" ht="42.75" customHeight="1">
      <c r="A843" s="4393">
        <v>3.9</v>
      </c>
      <c r="B843" s="4231" t="s">
        <v>3695</v>
      </c>
      <c r="C843" s="4232">
        <v>20</v>
      </c>
      <c r="D843" s="4250" t="s">
        <v>1</v>
      </c>
      <c r="E843" s="4234">
        <v>850.36</v>
      </c>
      <c r="F843" s="4234">
        <f t="shared" si="36"/>
        <v>17007.2</v>
      </c>
    </row>
    <row r="844" spans="1:6" ht="14.25" customHeight="1">
      <c r="A844" s="4455">
        <v>3.1</v>
      </c>
      <c r="B844" s="4451" t="s">
        <v>3696</v>
      </c>
      <c r="C844" s="4465">
        <v>1</v>
      </c>
      <c r="D844" s="4466" t="s">
        <v>2433</v>
      </c>
      <c r="E844" s="4467">
        <v>4891.16</v>
      </c>
      <c r="F844" s="4467">
        <f t="shared" si="36"/>
        <v>4891.16</v>
      </c>
    </row>
    <row r="845" spans="1:6" ht="42.75" customHeight="1">
      <c r="A845" s="4389">
        <v>3.11</v>
      </c>
      <c r="B845" s="4231" t="s">
        <v>3697</v>
      </c>
      <c r="C845" s="4232">
        <v>1</v>
      </c>
      <c r="D845" s="4250" t="s">
        <v>2433</v>
      </c>
      <c r="E845" s="4234">
        <v>8564.75</v>
      </c>
      <c r="F845" s="4234">
        <f t="shared" si="36"/>
        <v>8564.75</v>
      </c>
    </row>
    <row r="846" spans="1:6" ht="14.25" customHeight="1">
      <c r="A846" s="4389">
        <v>3.12</v>
      </c>
      <c r="B846" s="4231" t="s">
        <v>2630</v>
      </c>
      <c r="C846" s="4232">
        <v>2</v>
      </c>
      <c r="D846" s="4250" t="s">
        <v>2433</v>
      </c>
      <c r="E846" s="4234">
        <v>3485.14</v>
      </c>
      <c r="F846" s="4234">
        <f t="shared" si="36"/>
        <v>6970.28</v>
      </c>
    </row>
    <row r="847" spans="1:6" ht="14.25" customHeight="1">
      <c r="A847" s="4389">
        <v>3.13</v>
      </c>
      <c r="B847" s="4231" t="s">
        <v>2427</v>
      </c>
      <c r="C847" s="4232">
        <v>1</v>
      </c>
      <c r="D847" s="4250" t="s">
        <v>2433</v>
      </c>
      <c r="E847" s="4234">
        <v>7572.38</v>
      </c>
      <c r="F847" s="4234">
        <f t="shared" si="36"/>
        <v>7572.38</v>
      </c>
    </row>
    <row r="848" spans="1:6" ht="14.25" customHeight="1">
      <c r="A848" s="4389">
        <v>3.14</v>
      </c>
      <c r="B848" s="4231" t="s">
        <v>2631</v>
      </c>
      <c r="C848" s="4232">
        <v>1</v>
      </c>
      <c r="D848" s="4250" t="s">
        <v>2433</v>
      </c>
      <c r="E848" s="4234">
        <v>9920.98</v>
      </c>
      <c r="F848" s="4234">
        <f t="shared" si="36"/>
        <v>9920.98</v>
      </c>
    </row>
    <row r="849" spans="1:7" ht="14.25" customHeight="1">
      <c r="A849" s="4389">
        <v>3.15</v>
      </c>
      <c r="B849" s="4231" t="s">
        <v>2632</v>
      </c>
      <c r="C849" s="4232">
        <v>1</v>
      </c>
      <c r="D849" s="4250" t="s">
        <v>2433</v>
      </c>
      <c r="E849" s="4234">
        <v>12494.56</v>
      </c>
      <c r="F849" s="4234">
        <f t="shared" si="36"/>
        <v>12494.56</v>
      </c>
    </row>
    <row r="850" spans="1:7" ht="14.25" customHeight="1">
      <c r="A850" s="4389">
        <v>3.16</v>
      </c>
      <c r="B850" s="4231" t="s">
        <v>3698</v>
      </c>
      <c r="C850" s="4232">
        <v>7</v>
      </c>
      <c r="D850" s="4250" t="s">
        <v>2433</v>
      </c>
      <c r="E850" s="4234">
        <v>3800</v>
      </c>
      <c r="F850" s="4234">
        <f t="shared" si="36"/>
        <v>26600</v>
      </c>
    </row>
    <row r="851" spans="1:7" ht="14.25" customHeight="1">
      <c r="A851" s="4389">
        <v>3.17</v>
      </c>
      <c r="B851" s="4231" t="s">
        <v>3699</v>
      </c>
      <c r="C851" s="4232">
        <v>1</v>
      </c>
      <c r="D851" s="4250" t="s">
        <v>2433</v>
      </c>
      <c r="E851" s="4234">
        <v>330.4</v>
      </c>
      <c r="F851" s="4234">
        <f t="shared" si="36"/>
        <v>330.4</v>
      </c>
    </row>
    <row r="852" spans="1:7" ht="14.25" customHeight="1">
      <c r="A852" s="4389">
        <v>3.18</v>
      </c>
      <c r="B852" s="4231" t="s">
        <v>3700</v>
      </c>
      <c r="C852" s="4232">
        <v>1</v>
      </c>
      <c r="D852" s="4250" t="s">
        <v>2433</v>
      </c>
      <c r="E852" s="4234">
        <v>1033.68</v>
      </c>
      <c r="F852" s="4234">
        <f t="shared" si="36"/>
        <v>1033.68</v>
      </c>
    </row>
    <row r="853" spans="1:7" ht="14.25" customHeight="1">
      <c r="A853" s="4389">
        <v>3.19</v>
      </c>
      <c r="B853" s="4231" t="s">
        <v>2428</v>
      </c>
      <c r="C853" s="4232">
        <v>1</v>
      </c>
      <c r="D853" s="4250" t="s">
        <v>2433</v>
      </c>
      <c r="E853" s="4234">
        <v>22000</v>
      </c>
      <c r="F853" s="4234">
        <f t="shared" si="36"/>
        <v>22000</v>
      </c>
    </row>
    <row r="854" spans="1:7" ht="14.25" customHeight="1">
      <c r="A854" s="4389"/>
      <c r="B854" s="4231"/>
      <c r="C854" s="4232"/>
      <c r="D854" s="4250"/>
      <c r="E854" s="4234"/>
      <c r="F854" s="4234" t="str">
        <f t="shared" si="36"/>
        <v xml:space="preserve"> </v>
      </c>
    </row>
    <row r="855" spans="1:7" ht="29.25" customHeight="1">
      <c r="A855" s="4412">
        <v>4</v>
      </c>
      <c r="B855" s="4344" t="s">
        <v>3675</v>
      </c>
      <c r="C855" s="4281"/>
      <c r="D855" s="4250"/>
      <c r="E855" s="4234"/>
      <c r="F855" s="4234" t="str">
        <f t="shared" si="36"/>
        <v xml:space="preserve"> </v>
      </c>
    </row>
    <row r="856" spans="1:7" ht="14.25" customHeight="1">
      <c r="A856" s="4393">
        <v>4.0999999999999996</v>
      </c>
      <c r="B856" s="4231" t="s">
        <v>3701</v>
      </c>
      <c r="C856" s="4232">
        <v>1</v>
      </c>
      <c r="D856" s="4250" t="s">
        <v>2433</v>
      </c>
      <c r="E856" s="4234">
        <v>15682.64</v>
      </c>
      <c r="F856" s="4234">
        <f t="shared" si="36"/>
        <v>15682.64</v>
      </c>
    </row>
    <row r="857" spans="1:7" ht="14.25" customHeight="1">
      <c r="A857" s="4393">
        <v>4.2</v>
      </c>
      <c r="B857" s="4231" t="s">
        <v>3702</v>
      </c>
      <c r="C857" s="4232">
        <v>1</v>
      </c>
      <c r="D857" s="4250" t="s">
        <v>2433</v>
      </c>
      <c r="E857" s="4234">
        <v>4566.38</v>
      </c>
      <c r="F857" s="4234">
        <f t="shared" si="36"/>
        <v>4566.38</v>
      </c>
    </row>
    <row r="858" spans="1:7" ht="42.75" customHeight="1">
      <c r="A858" s="4393">
        <v>4.3</v>
      </c>
      <c r="B858" s="4342" t="s">
        <v>3703</v>
      </c>
      <c r="C858" s="4232">
        <v>10</v>
      </c>
      <c r="D858" s="4250" t="s">
        <v>2433</v>
      </c>
      <c r="E858" s="4234">
        <v>1094.1400000000001</v>
      </c>
      <c r="F858" s="4234">
        <f t="shared" si="36"/>
        <v>10941.4</v>
      </c>
    </row>
    <row r="859" spans="1:7" ht="14.25" customHeight="1">
      <c r="A859" s="4393">
        <v>4.4000000000000004</v>
      </c>
      <c r="B859" s="4231" t="s">
        <v>2429</v>
      </c>
      <c r="C859" s="4232">
        <v>1</v>
      </c>
      <c r="D859" s="4250" t="s">
        <v>42</v>
      </c>
      <c r="E859" s="4234">
        <v>6500</v>
      </c>
      <c r="F859" s="4234">
        <f t="shared" si="36"/>
        <v>6500</v>
      </c>
    </row>
    <row r="860" spans="1:7" s="4267" customFormat="1" ht="12.75" customHeight="1">
      <c r="A860" s="4305"/>
      <c r="B860" s="4305" t="s">
        <v>3933</v>
      </c>
      <c r="C860" s="4499"/>
      <c r="D860" s="4499"/>
      <c r="E860" s="4499"/>
      <c r="F860" s="4308">
        <f>SUM(F805:F859)</f>
        <v>1451611.13</v>
      </c>
      <c r="G860" s="3557"/>
    </row>
    <row r="861" spans="1:7" ht="14.25" customHeight="1" outlineLevel="1" collapsed="1">
      <c r="A861" s="4413"/>
      <c r="B861" s="4231"/>
      <c r="C861" s="4232"/>
      <c r="D861" s="4250"/>
      <c r="E861" s="4232"/>
      <c r="F861" s="4234" t="str">
        <f t="shared" ref="F861:F924" si="38">IF(C861&gt;0,(ROUND((E861*C861),2))," ")</f>
        <v xml:space="preserve"> </v>
      </c>
    </row>
    <row r="862" spans="1:7" s="4267" customFormat="1" ht="15">
      <c r="A862" s="4397" t="s">
        <v>3934</v>
      </c>
      <c r="B862" s="3435" t="s">
        <v>3151</v>
      </c>
      <c r="C862" s="4311"/>
      <c r="D862" s="4310"/>
      <c r="E862" s="4311"/>
      <c r="F862" s="4311" t="str">
        <f t="shared" si="38"/>
        <v xml:space="preserve"> </v>
      </c>
      <c r="G862" s="3557"/>
    </row>
    <row r="863" spans="1:7" ht="15" customHeight="1">
      <c r="A863" s="4394"/>
      <c r="B863" s="4231"/>
      <c r="C863" s="4232"/>
      <c r="D863" s="4250"/>
      <c r="E863" s="4234"/>
      <c r="F863" s="4234" t="str">
        <f t="shared" si="38"/>
        <v xml:space="preserve"> </v>
      </c>
    </row>
    <row r="864" spans="1:7" ht="15" customHeight="1">
      <c r="A864" s="4412">
        <v>1</v>
      </c>
      <c r="B864" s="4344" t="s">
        <v>3152</v>
      </c>
      <c r="C864" s="4281"/>
      <c r="D864" s="4250"/>
      <c r="E864" s="4234"/>
      <c r="F864" s="4234" t="str">
        <f t="shared" si="38"/>
        <v xml:space="preserve"> </v>
      </c>
    </row>
    <row r="865" spans="1:6" ht="14.25" customHeight="1">
      <c r="A865" s="4393">
        <v>1.1000000000000001</v>
      </c>
      <c r="B865" s="4231" t="s">
        <v>2353</v>
      </c>
      <c r="C865" s="4282">
        <v>72.25</v>
      </c>
      <c r="D865" s="4250" t="s">
        <v>2432</v>
      </c>
      <c r="E865" s="4234">
        <v>79.19</v>
      </c>
      <c r="F865" s="4234">
        <f t="shared" si="38"/>
        <v>5721.48</v>
      </c>
    </row>
    <row r="866" spans="1:6" ht="14.25" customHeight="1">
      <c r="A866" s="4389"/>
      <c r="B866" s="4231"/>
      <c r="C866" s="4282"/>
      <c r="D866" s="4250"/>
      <c r="E866" s="4115"/>
      <c r="F866" s="4234" t="str">
        <f t="shared" si="38"/>
        <v xml:space="preserve"> </v>
      </c>
    </row>
    <row r="867" spans="1:6" ht="15" customHeight="1">
      <c r="A867" s="4109">
        <v>2</v>
      </c>
      <c r="B867" s="4344" t="s">
        <v>38</v>
      </c>
      <c r="C867" s="4287"/>
      <c r="D867" s="4250"/>
      <c r="E867" s="4115"/>
      <c r="F867" s="4234" t="str">
        <f t="shared" si="38"/>
        <v xml:space="preserve"> </v>
      </c>
    </row>
    <row r="868" spans="1:6" ht="14.25" customHeight="1">
      <c r="A868" s="4102">
        <v>2.1</v>
      </c>
      <c r="B868" s="4288" t="s">
        <v>3153</v>
      </c>
      <c r="C868" s="4287">
        <v>219.34</v>
      </c>
      <c r="D868" s="4250" t="s">
        <v>3154</v>
      </c>
      <c r="E868" s="4234">
        <v>154.51</v>
      </c>
      <c r="F868" s="4234">
        <f t="shared" si="38"/>
        <v>33890.22</v>
      </c>
    </row>
    <row r="869" spans="1:6" ht="28.5">
      <c r="A869" s="4102">
        <v>2.2000000000000002</v>
      </c>
      <c r="B869" s="4113" t="s">
        <v>4035</v>
      </c>
      <c r="C869" s="4287">
        <v>56.3</v>
      </c>
      <c r="D869" s="4250" t="s">
        <v>2431</v>
      </c>
      <c r="E869" s="4234">
        <v>121.12</v>
      </c>
      <c r="F869" s="4234">
        <f t="shared" si="38"/>
        <v>6819.06</v>
      </c>
    </row>
    <row r="870" spans="1:6" ht="28.5" customHeight="1">
      <c r="A870" s="4102">
        <v>2.2999999999999998</v>
      </c>
      <c r="B870" s="4113" t="s">
        <v>3557</v>
      </c>
      <c r="C870" s="4287">
        <v>195.6</v>
      </c>
      <c r="D870" s="4250" t="s">
        <v>3156</v>
      </c>
      <c r="E870" s="4234">
        <v>210</v>
      </c>
      <c r="F870" s="4234">
        <f t="shared" si="38"/>
        <v>41076</v>
      </c>
    </row>
    <row r="871" spans="1:6" ht="15" customHeight="1">
      <c r="A871" s="4414"/>
      <c r="B871" s="3435"/>
      <c r="C871" s="4281"/>
      <c r="D871" s="4250"/>
      <c r="E871" s="4234"/>
      <c r="F871" s="4234" t="str">
        <f t="shared" si="38"/>
        <v xml:space="preserve"> </v>
      </c>
    </row>
    <row r="872" spans="1:6" ht="15" customHeight="1">
      <c r="A872" s="4110">
        <v>3</v>
      </c>
      <c r="B872" s="4344" t="s">
        <v>3679</v>
      </c>
      <c r="C872" s="4287"/>
      <c r="D872" s="4250"/>
      <c r="E872" s="4234"/>
      <c r="F872" s="4234" t="str">
        <f t="shared" si="38"/>
        <v xml:space="preserve"> </v>
      </c>
    </row>
    <row r="873" spans="1:6" ht="14.25" customHeight="1">
      <c r="A873" s="4114">
        <v>3.1</v>
      </c>
      <c r="B873" s="4112" t="s">
        <v>3676</v>
      </c>
      <c r="C873" s="4103">
        <v>13.3</v>
      </c>
      <c r="D873" s="4250" t="s">
        <v>2430</v>
      </c>
      <c r="E873" s="4234">
        <v>15415.34</v>
      </c>
      <c r="F873" s="4234">
        <f t="shared" si="38"/>
        <v>205024.02</v>
      </c>
    </row>
    <row r="874" spans="1:6" ht="14.25" customHeight="1">
      <c r="A874" s="4114">
        <v>3.2</v>
      </c>
      <c r="B874" s="4112" t="s">
        <v>3157</v>
      </c>
      <c r="C874" s="4103">
        <v>0.86</v>
      </c>
      <c r="D874" s="4250" t="s">
        <v>2430</v>
      </c>
      <c r="E874" s="4234">
        <v>14275.27</v>
      </c>
      <c r="F874" s="4234">
        <f t="shared" si="38"/>
        <v>12276.73</v>
      </c>
    </row>
    <row r="875" spans="1:6" ht="14.25" customHeight="1">
      <c r="A875" s="4114">
        <v>3.3</v>
      </c>
      <c r="B875" s="4112" t="s">
        <v>3677</v>
      </c>
      <c r="C875" s="4103">
        <v>7.01</v>
      </c>
      <c r="D875" s="4250" t="s">
        <v>2430</v>
      </c>
      <c r="E875" s="4234">
        <v>18408.03</v>
      </c>
      <c r="F875" s="4234">
        <f t="shared" si="38"/>
        <v>129040.29</v>
      </c>
    </row>
    <row r="876" spans="1:6" ht="14.25" customHeight="1">
      <c r="A876" s="4114">
        <v>3.4</v>
      </c>
      <c r="B876" s="4112" t="s">
        <v>3158</v>
      </c>
      <c r="C876" s="4103">
        <v>0.35</v>
      </c>
      <c r="D876" s="4250" t="s">
        <v>2430</v>
      </c>
      <c r="E876" s="4234">
        <v>38287.07</v>
      </c>
      <c r="F876" s="4234">
        <f t="shared" si="38"/>
        <v>13400.47</v>
      </c>
    </row>
    <row r="877" spans="1:6" ht="14.25" customHeight="1">
      <c r="A877" s="4114">
        <v>3.5</v>
      </c>
      <c r="B877" s="4112" t="s">
        <v>3159</v>
      </c>
      <c r="C877" s="4103">
        <v>1.03</v>
      </c>
      <c r="D877" s="4250" t="s">
        <v>2430</v>
      </c>
      <c r="E877" s="4234">
        <v>26417.040000000001</v>
      </c>
      <c r="F877" s="4234">
        <f t="shared" si="38"/>
        <v>27209.55</v>
      </c>
    </row>
    <row r="878" spans="1:6" ht="14.25" customHeight="1">
      <c r="A878" s="4114">
        <v>3.6</v>
      </c>
      <c r="B878" s="4112" t="s">
        <v>3160</v>
      </c>
      <c r="C878" s="4103">
        <v>27.52</v>
      </c>
      <c r="D878" s="4250" t="s">
        <v>2430</v>
      </c>
      <c r="E878" s="4234">
        <v>22295.72</v>
      </c>
      <c r="F878" s="4234">
        <f t="shared" si="38"/>
        <v>613578.21</v>
      </c>
    </row>
    <row r="879" spans="1:6" ht="14.25" customHeight="1">
      <c r="A879" s="4114">
        <v>3.7</v>
      </c>
      <c r="B879" s="4112" t="s">
        <v>3161</v>
      </c>
      <c r="C879" s="4103">
        <v>1.0900000000000001</v>
      </c>
      <c r="D879" s="4250" t="s">
        <v>2430</v>
      </c>
      <c r="E879" s="4234">
        <v>32583.360000000001</v>
      </c>
      <c r="F879" s="4234">
        <f t="shared" si="38"/>
        <v>35515.86</v>
      </c>
    </row>
    <row r="880" spans="1:6" ht="14.25" customHeight="1">
      <c r="A880" s="4114">
        <v>3.8</v>
      </c>
      <c r="B880" s="4112" t="s">
        <v>3678</v>
      </c>
      <c r="C880" s="4103">
        <v>7.49</v>
      </c>
      <c r="D880" s="4250" t="s">
        <v>2430</v>
      </c>
      <c r="E880" s="4234">
        <v>24340.799999999999</v>
      </c>
      <c r="F880" s="4234">
        <f t="shared" si="38"/>
        <v>182312.59</v>
      </c>
    </row>
    <row r="881" spans="1:7" ht="14.25" customHeight="1">
      <c r="A881" s="4114">
        <v>3.9</v>
      </c>
      <c r="B881" s="4112" t="s">
        <v>3162</v>
      </c>
      <c r="C881" s="4103">
        <v>0.11</v>
      </c>
      <c r="D881" s="4250" t="s">
        <v>2430</v>
      </c>
      <c r="E881" s="4234">
        <v>8284.66</v>
      </c>
      <c r="F881" s="4234">
        <f t="shared" si="38"/>
        <v>911.31</v>
      </c>
    </row>
    <row r="882" spans="1:7" ht="14.25" customHeight="1">
      <c r="A882" s="4107"/>
      <c r="B882" s="4112"/>
      <c r="C882" s="4103"/>
      <c r="D882" s="4250"/>
      <c r="E882" s="4234"/>
      <c r="F882" s="4234" t="str">
        <f t="shared" si="38"/>
        <v xml:space="preserve"> </v>
      </c>
    </row>
    <row r="883" spans="1:7" ht="16.5" customHeight="1">
      <c r="A883" s="4101">
        <v>4</v>
      </c>
      <c r="B883" s="4112" t="s">
        <v>3680</v>
      </c>
      <c r="C883" s="4103">
        <v>3.87</v>
      </c>
      <c r="D883" s="4250" t="s">
        <v>2430</v>
      </c>
      <c r="E883" s="4234">
        <v>4897.13</v>
      </c>
      <c r="F883" s="4234">
        <f t="shared" si="38"/>
        <v>18951.89</v>
      </c>
    </row>
    <row r="884" spans="1:7" ht="14.25" customHeight="1">
      <c r="A884" s="4107"/>
      <c r="B884" s="4112"/>
      <c r="C884" s="4103"/>
      <c r="D884" s="4250"/>
      <c r="E884" s="4234"/>
      <c r="F884" s="4234" t="str">
        <f t="shared" si="38"/>
        <v xml:space="preserve"> </v>
      </c>
    </row>
    <row r="885" spans="1:7" ht="28.5" customHeight="1">
      <c r="A885" s="4114">
        <v>5</v>
      </c>
      <c r="B885" s="4104" t="s">
        <v>3163</v>
      </c>
      <c r="C885" s="4103">
        <v>91.2</v>
      </c>
      <c r="D885" s="4250" t="s">
        <v>1</v>
      </c>
      <c r="E885" s="4234">
        <v>687</v>
      </c>
      <c r="F885" s="4234">
        <f t="shared" si="38"/>
        <v>62654.400000000001</v>
      </c>
    </row>
    <row r="886" spans="1:7" ht="14.25" customHeight="1">
      <c r="A886" s="4114">
        <v>6</v>
      </c>
      <c r="B886" s="4112" t="s">
        <v>3724</v>
      </c>
      <c r="C886" s="4103">
        <v>110</v>
      </c>
      <c r="D886" s="4250" t="s">
        <v>2566</v>
      </c>
      <c r="E886" s="4234">
        <v>1203.5999999999999</v>
      </c>
      <c r="F886" s="4234">
        <f t="shared" si="38"/>
        <v>132396</v>
      </c>
    </row>
    <row r="887" spans="1:7" ht="14.25" customHeight="1">
      <c r="A887" s="4487"/>
      <c r="B887" s="4488"/>
      <c r="C887" s="4507"/>
      <c r="D887" s="4466"/>
      <c r="E887" s="4467"/>
      <c r="F887" s="4467" t="str">
        <f t="shared" si="38"/>
        <v xml:space="preserve"> </v>
      </c>
    </row>
    <row r="888" spans="1:7" ht="15" customHeight="1">
      <c r="A888" s="4110">
        <v>7</v>
      </c>
      <c r="B888" s="4344" t="s">
        <v>787</v>
      </c>
      <c r="C888" s="4103"/>
      <c r="D888" s="4250"/>
      <c r="E888" s="4234"/>
      <c r="F888" s="4234" t="str">
        <f t="shared" si="38"/>
        <v xml:space="preserve"> </v>
      </c>
    </row>
    <row r="889" spans="1:7" ht="14.25" customHeight="1">
      <c r="A889" s="4114">
        <v>7.1</v>
      </c>
      <c r="B889" s="4112" t="s">
        <v>2567</v>
      </c>
      <c r="C889" s="4103">
        <v>217.47</v>
      </c>
      <c r="D889" s="4250" t="s">
        <v>2432</v>
      </c>
      <c r="E889" s="4234">
        <v>56.57</v>
      </c>
      <c r="F889" s="4234">
        <f t="shared" si="38"/>
        <v>12302.28</v>
      </c>
    </row>
    <row r="890" spans="1:7" ht="14.25" customHeight="1">
      <c r="A890" s="4114">
        <v>7.2</v>
      </c>
      <c r="B890" s="4112" t="s">
        <v>2345</v>
      </c>
      <c r="C890" s="4103">
        <v>102.7</v>
      </c>
      <c r="D890" s="4250" t="s">
        <v>2432</v>
      </c>
      <c r="E890" s="4234">
        <v>382.2</v>
      </c>
      <c r="F890" s="4234">
        <f t="shared" si="38"/>
        <v>39251.94</v>
      </c>
    </row>
    <row r="891" spans="1:7" ht="14.25" customHeight="1">
      <c r="A891" s="4114">
        <v>7.3</v>
      </c>
      <c r="B891" s="4112" t="s">
        <v>2344</v>
      </c>
      <c r="C891" s="4103">
        <v>114.77</v>
      </c>
      <c r="D891" s="4250" t="s">
        <v>2432</v>
      </c>
      <c r="E891" s="4234">
        <v>396.6</v>
      </c>
      <c r="F891" s="4234">
        <f t="shared" si="38"/>
        <v>45517.78</v>
      </c>
    </row>
    <row r="892" spans="1:7" ht="14.25" customHeight="1">
      <c r="A892" s="4114">
        <v>7.4</v>
      </c>
      <c r="B892" s="4114" t="s">
        <v>3164</v>
      </c>
      <c r="C892" s="4103">
        <v>53.17</v>
      </c>
      <c r="D892" s="4250" t="s">
        <v>2432</v>
      </c>
      <c r="E892" s="4234">
        <v>611.6</v>
      </c>
      <c r="F892" s="4234">
        <f t="shared" si="38"/>
        <v>32518.77</v>
      </c>
    </row>
    <row r="893" spans="1:7" ht="14.25" customHeight="1">
      <c r="A893" s="4114">
        <v>7.5</v>
      </c>
      <c r="B893" s="4114" t="s">
        <v>3165</v>
      </c>
      <c r="C893" s="4103">
        <v>62.41</v>
      </c>
      <c r="D893" s="4250" t="s">
        <v>2432</v>
      </c>
      <c r="E893" s="4234">
        <v>565.92999999999995</v>
      </c>
      <c r="F893" s="4234">
        <f t="shared" si="38"/>
        <v>35319.69</v>
      </c>
    </row>
    <row r="894" spans="1:7" s="4166" customFormat="1" ht="14.25" customHeight="1">
      <c r="A894" s="4114">
        <v>7.6</v>
      </c>
      <c r="B894" s="4114" t="s">
        <v>1548</v>
      </c>
      <c r="C894" s="4103">
        <v>112.4</v>
      </c>
      <c r="D894" s="4250" t="s">
        <v>1</v>
      </c>
      <c r="E894" s="4234">
        <v>107.14</v>
      </c>
      <c r="F894" s="4234">
        <f t="shared" si="38"/>
        <v>12042.54</v>
      </c>
      <c r="G894" s="3557"/>
    </row>
    <row r="895" spans="1:7" ht="14.25" customHeight="1">
      <c r="A895" s="4114">
        <v>7.7</v>
      </c>
      <c r="B895" s="4114" t="s">
        <v>3528</v>
      </c>
      <c r="C895" s="4103">
        <v>29.2</v>
      </c>
      <c r="D895" s="4250" t="s">
        <v>1</v>
      </c>
      <c r="E895" s="4234">
        <v>134</v>
      </c>
      <c r="F895" s="4234">
        <f t="shared" si="38"/>
        <v>3912.8</v>
      </c>
    </row>
    <row r="896" spans="1:7" ht="14.25" customHeight="1">
      <c r="A896" s="4114"/>
      <c r="B896" s="4114"/>
      <c r="C896" s="4103"/>
      <c r="D896" s="4250"/>
      <c r="E896" s="4234"/>
      <c r="F896" s="4234" t="str">
        <f t="shared" si="38"/>
        <v xml:space="preserve"> </v>
      </c>
    </row>
    <row r="897" spans="1:6" ht="15" customHeight="1">
      <c r="A897" s="4110">
        <v>8</v>
      </c>
      <c r="B897" s="4344" t="s">
        <v>202</v>
      </c>
      <c r="C897" s="4103"/>
      <c r="D897" s="4250"/>
      <c r="E897" s="4234"/>
      <c r="F897" s="4234" t="str">
        <f t="shared" si="38"/>
        <v xml:space="preserve"> </v>
      </c>
    </row>
    <row r="898" spans="1:6" ht="14.25" customHeight="1">
      <c r="A898" s="4114">
        <v>8.1</v>
      </c>
      <c r="B898" s="4114" t="s">
        <v>3166</v>
      </c>
      <c r="C898" s="4103">
        <v>35.39</v>
      </c>
      <c r="D898" s="4250" t="s">
        <v>2432</v>
      </c>
      <c r="E898" s="4234">
        <v>94.92</v>
      </c>
      <c r="F898" s="4234">
        <f t="shared" si="38"/>
        <v>3359.22</v>
      </c>
    </row>
    <row r="899" spans="1:6" ht="14.25" customHeight="1">
      <c r="A899" s="4114">
        <v>8.1999999999999993</v>
      </c>
      <c r="B899" s="4114" t="s">
        <v>3167</v>
      </c>
      <c r="C899" s="4103">
        <v>35.39</v>
      </c>
      <c r="D899" s="4250" t="s">
        <v>2432</v>
      </c>
      <c r="E899" s="4234">
        <v>132.63999999999999</v>
      </c>
      <c r="F899" s="4234">
        <f t="shared" si="38"/>
        <v>4694.13</v>
      </c>
    </row>
    <row r="900" spans="1:6" ht="14.25" customHeight="1">
      <c r="A900" s="4114"/>
      <c r="B900" s="4114"/>
      <c r="C900" s="4103"/>
      <c r="D900" s="4250"/>
      <c r="E900" s="4234"/>
      <c r="F900" s="4234" t="str">
        <f t="shared" si="38"/>
        <v xml:space="preserve"> </v>
      </c>
    </row>
    <row r="901" spans="1:6" ht="15" customHeight="1">
      <c r="A901" s="4110">
        <v>9</v>
      </c>
      <c r="B901" s="4344" t="s">
        <v>697</v>
      </c>
      <c r="C901" s="4103"/>
      <c r="D901" s="4250"/>
      <c r="E901" s="4234"/>
      <c r="F901" s="4234" t="str">
        <f t="shared" si="38"/>
        <v xml:space="preserve"> </v>
      </c>
    </row>
    <row r="902" spans="1:6" ht="30" customHeight="1">
      <c r="A902" s="4110">
        <v>9.1</v>
      </c>
      <c r="B902" s="4344" t="s">
        <v>3550</v>
      </c>
      <c r="C902" s="4103"/>
      <c r="D902" s="4250"/>
      <c r="E902" s="4234"/>
      <c r="F902" s="4234" t="str">
        <f t="shared" si="38"/>
        <v xml:space="preserve"> </v>
      </c>
    </row>
    <row r="903" spans="1:6" ht="14.25" customHeight="1">
      <c r="A903" s="4111" t="s">
        <v>541</v>
      </c>
      <c r="B903" s="4108" t="s">
        <v>3168</v>
      </c>
      <c r="C903" s="4103">
        <v>14.22</v>
      </c>
      <c r="D903" s="4250" t="s">
        <v>1</v>
      </c>
      <c r="E903" s="4234">
        <v>2003</v>
      </c>
      <c r="F903" s="4234">
        <f t="shared" si="38"/>
        <v>28482.66</v>
      </c>
    </row>
    <row r="904" spans="1:6" ht="14.25" customHeight="1">
      <c r="A904" s="4111" t="s">
        <v>542</v>
      </c>
      <c r="B904" s="4108" t="s">
        <v>3681</v>
      </c>
      <c r="C904" s="4103">
        <v>17.37</v>
      </c>
      <c r="D904" s="4250" t="s">
        <v>1</v>
      </c>
      <c r="E904" s="4234">
        <v>1695.15</v>
      </c>
      <c r="F904" s="4234">
        <f t="shared" si="38"/>
        <v>29444.76</v>
      </c>
    </row>
    <row r="905" spans="1:6" ht="14.25" customHeight="1">
      <c r="A905" s="4111" t="s">
        <v>3169</v>
      </c>
      <c r="B905" s="4108" t="s">
        <v>3682</v>
      </c>
      <c r="C905" s="4103">
        <v>5</v>
      </c>
      <c r="D905" s="4250" t="s">
        <v>2433</v>
      </c>
      <c r="E905" s="4234">
        <v>1843.86</v>
      </c>
      <c r="F905" s="4234">
        <f t="shared" si="38"/>
        <v>9219.2999999999993</v>
      </c>
    </row>
    <row r="906" spans="1:6" ht="14.25" customHeight="1">
      <c r="A906" s="4111" t="s">
        <v>3170</v>
      </c>
      <c r="B906" s="4108" t="s">
        <v>3683</v>
      </c>
      <c r="C906" s="4103">
        <v>8</v>
      </c>
      <c r="D906" s="4250" t="s">
        <v>2433</v>
      </c>
      <c r="E906" s="4234">
        <v>6156.32</v>
      </c>
      <c r="F906" s="4234">
        <f t="shared" si="38"/>
        <v>49250.559999999998</v>
      </c>
    </row>
    <row r="907" spans="1:6" ht="14.25" customHeight="1">
      <c r="A907" s="4111" t="s">
        <v>3171</v>
      </c>
      <c r="B907" s="4108" t="s">
        <v>3684</v>
      </c>
      <c r="C907" s="4103">
        <v>2</v>
      </c>
      <c r="D907" s="4250" t="s">
        <v>2433</v>
      </c>
      <c r="E907" s="4234">
        <v>6374.62</v>
      </c>
      <c r="F907" s="4234">
        <f t="shared" si="38"/>
        <v>12749.24</v>
      </c>
    </row>
    <row r="908" spans="1:6" ht="14.25" customHeight="1">
      <c r="A908" s="4111" t="s">
        <v>3172</v>
      </c>
      <c r="B908" s="4114" t="s">
        <v>3496</v>
      </c>
      <c r="C908" s="4103">
        <v>3</v>
      </c>
      <c r="D908" s="4250" t="s">
        <v>2433</v>
      </c>
      <c r="E908" s="4234">
        <v>2347.23</v>
      </c>
      <c r="F908" s="4234">
        <f t="shared" si="38"/>
        <v>7041.69</v>
      </c>
    </row>
    <row r="909" spans="1:6" ht="14.25" customHeight="1">
      <c r="A909" s="4111" t="s">
        <v>3173</v>
      </c>
      <c r="B909" s="4114" t="s">
        <v>3685</v>
      </c>
      <c r="C909" s="4103">
        <v>7</v>
      </c>
      <c r="D909" s="4250" t="s">
        <v>2433</v>
      </c>
      <c r="E909" s="4234">
        <v>850</v>
      </c>
      <c r="F909" s="4234">
        <f t="shared" si="38"/>
        <v>5950</v>
      </c>
    </row>
    <row r="910" spans="1:6" ht="14.25" customHeight="1">
      <c r="A910" s="4111" t="s">
        <v>3174</v>
      </c>
      <c r="B910" s="4114" t="s">
        <v>3686</v>
      </c>
      <c r="C910" s="4103">
        <v>2</v>
      </c>
      <c r="D910" s="4250" t="s">
        <v>2433</v>
      </c>
      <c r="E910" s="4234">
        <v>46932.74</v>
      </c>
      <c r="F910" s="4234">
        <f t="shared" si="38"/>
        <v>93865.48</v>
      </c>
    </row>
    <row r="911" spans="1:6" ht="14.25" customHeight="1">
      <c r="A911" s="4111" t="s">
        <v>3175</v>
      </c>
      <c r="B911" s="4114" t="s">
        <v>3722</v>
      </c>
      <c r="C911" s="4103">
        <v>2</v>
      </c>
      <c r="D911" s="4250" t="s">
        <v>2433</v>
      </c>
      <c r="E911" s="4234">
        <v>42739.71</v>
      </c>
      <c r="F911" s="4234">
        <f t="shared" si="38"/>
        <v>85479.42</v>
      </c>
    </row>
    <row r="912" spans="1:6" ht="14.25" customHeight="1">
      <c r="A912" s="4114"/>
      <c r="B912" s="4114"/>
      <c r="C912" s="4103"/>
      <c r="D912" s="4250"/>
      <c r="E912" s="4234"/>
      <c r="F912" s="4234" t="str">
        <f t="shared" si="38"/>
        <v xml:space="preserve"> </v>
      </c>
    </row>
    <row r="913" spans="1:6" ht="15" customHeight="1">
      <c r="A913" s="4110">
        <v>9.1999999999999993</v>
      </c>
      <c r="B913" s="4344" t="s">
        <v>3687</v>
      </c>
      <c r="C913" s="4103"/>
      <c r="D913" s="4250"/>
      <c r="E913" s="4234"/>
      <c r="F913" s="4234" t="str">
        <f t="shared" si="38"/>
        <v xml:space="preserve"> </v>
      </c>
    </row>
    <row r="914" spans="1:6" ht="14.25" customHeight="1">
      <c r="A914" s="4111" t="s">
        <v>543</v>
      </c>
      <c r="B914" s="4114" t="s">
        <v>2353</v>
      </c>
      <c r="C914" s="4103">
        <v>26.49</v>
      </c>
      <c r="D914" s="4250" t="s">
        <v>1</v>
      </c>
      <c r="E914" s="4234">
        <v>16.11</v>
      </c>
      <c r="F914" s="4234">
        <f t="shared" si="38"/>
        <v>426.75</v>
      </c>
    </row>
    <row r="915" spans="1:6" ht="14.25" customHeight="1">
      <c r="A915" s="4111" t="s">
        <v>544</v>
      </c>
      <c r="B915" s="4108" t="s">
        <v>3176</v>
      </c>
      <c r="C915" s="4103">
        <v>23.31</v>
      </c>
      <c r="D915" s="4250" t="s">
        <v>3154</v>
      </c>
      <c r="E915" s="4234">
        <v>154.51</v>
      </c>
      <c r="F915" s="4234">
        <f t="shared" si="38"/>
        <v>3601.63</v>
      </c>
    </row>
    <row r="916" spans="1:6" ht="14.25" customHeight="1">
      <c r="A916" s="4111" t="s">
        <v>545</v>
      </c>
      <c r="B916" s="4114" t="s">
        <v>2546</v>
      </c>
      <c r="C916" s="4103">
        <v>1.22</v>
      </c>
      <c r="D916" s="4250" t="s">
        <v>3177</v>
      </c>
      <c r="E916" s="4234">
        <v>1313.13</v>
      </c>
      <c r="F916" s="4234">
        <f t="shared" si="38"/>
        <v>1602.02</v>
      </c>
    </row>
    <row r="917" spans="1:6" ht="14.25" customHeight="1">
      <c r="A917" s="4111" t="s">
        <v>3178</v>
      </c>
      <c r="B917" s="4108" t="s">
        <v>3558</v>
      </c>
      <c r="C917" s="4103">
        <v>20.54</v>
      </c>
      <c r="D917" s="4250" t="s">
        <v>2431</v>
      </c>
      <c r="E917" s="4234">
        <v>121.12</v>
      </c>
      <c r="F917" s="4234">
        <f t="shared" si="38"/>
        <v>2487.8000000000002</v>
      </c>
    </row>
    <row r="918" spans="1:6" ht="28.5" customHeight="1">
      <c r="A918" s="4111" t="s">
        <v>3179</v>
      </c>
      <c r="B918" s="4108" t="s">
        <v>3557</v>
      </c>
      <c r="C918" s="4103">
        <v>3.33</v>
      </c>
      <c r="D918" s="4250" t="s">
        <v>3156</v>
      </c>
      <c r="E918" s="4415">
        <v>210</v>
      </c>
      <c r="F918" s="4234">
        <f t="shared" si="38"/>
        <v>699.3</v>
      </c>
    </row>
    <row r="919" spans="1:6" ht="14.25" customHeight="1">
      <c r="A919" s="4114"/>
      <c r="B919" s="4114"/>
      <c r="C919" s="4103"/>
      <c r="D919" s="4250"/>
      <c r="E919" s="4103"/>
      <c r="F919" s="4234" t="str">
        <f t="shared" si="38"/>
        <v xml:space="preserve"> </v>
      </c>
    </row>
    <row r="920" spans="1:6" ht="15" customHeight="1">
      <c r="A920" s="4110">
        <v>9.3000000000000007</v>
      </c>
      <c r="B920" s="4344" t="s">
        <v>3549</v>
      </c>
      <c r="C920" s="4103"/>
      <c r="D920" s="4250"/>
      <c r="E920" s="4103"/>
      <c r="F920" s="4234" t="str">
        <f t="shared" si="38"/>
        <v xml:space="preserve"> </v>
      </c>
    </row>
    <row r="921" spans="1:6" ht="14.25" customHeight="1">
      <c r="A921" s="4111" t="s">
        <v>3180</v>
      </c>
      <c r="B921" s="4114" t="s">
        <v>3723</v>
      </c>
      <c r="C921" s="4103">
        <v>1</v>
      </c>
      <c r="D921" s="4250" t="s">
        <v>2433</v>
      </c>
      <c r="E921" s="4416">
        <v>71844.3</v>
      </c>
      <c r="F921" s="4234">
        <f t="shared" si="38"/>
        <v>71844.3</v>
      </c>
    </row>
    <row r="922" spans="1:6" ht="14.25" customHeight="1">
      <c r="A922" s="4111" t="s">
        <v>3181</v>
      </c>
      <c r="B922" s="4114" t="s">
        <v>3182</v>
      </c>
      <c r="C922" s="4103">
        <v>1</v>
      </c>
      <c r="D922" s="4250" t="s">
        <v>2433</v>
      </c>
      <c r="E922" s="4416">
        <v>53218</v>
      </c>
      <c r="F922" s="4234">
        <f t="shared" si="38"/>
        <v>53218</v>
      </c>
    </row>
    <row r="923" spans="1:6" ht="14.25" customHeight="1">
      <c r="A923" s="4111" t="s">
        <v>3183</v>
      </c>
      <c r="B923" s="4114" t="s">
        <v>3184</v>
      </c>
      <c r="C923" s="4103">
        <v>1</v>
      </c>
      <c r="D923" s="4250" t="s">
        <v>2433</v>
      </c>
      <c r="E923" s="4416">
        <v>6000</v>
      </c>
      <c r="F923" s="4234">
        <f t="shared" si="38"/>
        <v>6000</v>
      </c>
    </row>
    <row r="924" spans="1:6" ht="14.25" customHeight="1">
      <c r="A924" s="4111" t="s">
        <v>3185</v>
      </c>
      <c r="B924" s="4114" t="s">
        <v>3186</v>
      </c>
      <c r="C924" s="4103">
        <v>1</v>
      </c>
      <c r="D924" s="4250" t="s">
        <v>2433</v>
      </c>
      <c r="E924" s="4416">
        <v>7624.76</v>
      </c>
      <c r="F924" s="4234">
        <f t="shared" si="38"/>
        <v>7624.76</v>
      </c>
    </row>
    <row r="925" spans="1:6" ht="14.25" customHeight="1">
      <c r="A925" s="4114"/>
      <c r="B925" s="4114"/>
      <c r="C925" s="4103"/>
      <c r="D925" s="4250"/>
      <c r="E925" s="4103"/>
      <c r="F925" s="4234" t="str">
        <f t="shared" ref="F925:F928" si="39">IF(C925&gt;0,(ROUND((E925*C925),2))," ")</f>
        <v xml:space="preserve"> </v>
      </c>
    </row>
    <row r="926" spans="1:6" ht="15" customHeight="1">
      <c r="A926" s="4110">
        <v>10</v>
      </c>
      <c r="B926" s="4344" t="s">
        <v>2523</v>
      </c>
      <c r="C926" s="4103"/>
      <c r="D926" s="4250"/>
      <c r="E926" s="4103"/>
      <c r="F926" s="4234" t="str">
        <f t="shared" si="39"/>
        <v xml:space="preserve"> </v>
      </c>
    </row>
    <row r="927" spans="1:6" ht="14.25" customHeight="1">
      <c r="A927" s="4114">
        <v>10.1</v>
      </c>
      <c r="B927" s="4114" t="s">
        <v>3187</v>
      </c>
      <c r="C927" s="4103">
        <v>16.8</v>
      </c>
      <c r="D927" s="4250" t="s">
        <v>2432</v>
      </c>
      <c r="E927" s="4103">
        <v>977.29</v>
      </c>
      <c r="F927" s="4234">
        <f t="shared" si="39"/>
        <v>16418.47</v>
      </c>
    </row>
    <row r="928" spans="1:6" ht="14.25" customHeight="1">
      <c r="A928" s="4114">
        <v>10.199999999999999</v>
      </c>
      <c r="B928" s="4114" t="s">
        <v>2595</v>
      </c>
      <c r="C928" s="4103">
        <v>1</v>
      </c>
      <c r="D928" s="4250" t="s">
        <v>2433</v>
      </c>
      <c r="E928" s="4103">
        <v>7500</v>
      </c>
      <c r="F928" s="4234">
        <f t="shared" si="39"/>
        <v>7500</v>
      </c>
    </row>
    <row r="929" spans="1:7" s="4267" customFormat="1" ht="12.75" customHeight="1">
      <c r="A929" s="4305"/>
      <c r="B929" s="4305" t="s">
        <v>3935</v>
      </c>
      <c r="C929" s="4499"/>
      <c r="D929" s="4499"/>
      <c r="E929" s="4499"/>
      <c r="F929" s="4308">
        <f>SUM(F864:F928)</f>
        <v>2202603.37</v>
      </c>
      <c r="G929" s="3557"/>
    </row>
    <row r="930" spans="1:7" ht="8.25" customHeight="1">
      <c r="A930" s="4389"/>
      <c r="B930" s="3435"/>
      <c r="C930" s="4232"/>
      <c r="D930" s="4272"/>
      <c r="E930" s="4265"/>
      <c r="F930" s="4234" t="str">
        <f t="shared" ref="F930:F977" si="40">IF(C930&gt;0,(ROUND((E930*C930),2))," ")</f>
        <v xml:space="preserve"> </v>
      </c>
    </row>
    <row r="931" spans="1:7" ht="30.75" customHeight="1">
      <c r="A931" s="3553" t="s">
        <v>3936</v>
      </c>
      <c r="B931" s="3435" t="s">
        <v>3780</v>
      </c>
      <c r="C931" s="4508"/>
      <c r="D931" s="4525"/>
      <c r="E931" s="3556"/>
      <c r="F931" s="3556" t="str">
        <f t="shared" si="40"/>
        <v xml:space="preserve"> </v>
      </c>
    </row>
    <row r="932" spans="1:7" ht="12.75" customHeight="1">
      <c r="A932" s="3558"/>
      <c r="B932" s="3554"/>
      <c r="C932" s="4509"/>
      <c r="D932" s="4525"/>
      <c r="E932" s="3556"/>
      <c r="F932" s="3556" t="str">
        <f t="shared" si="40"/>
        <v xml:space="preserve"> </v>
      </c>
    </row>
    <row r="933" spans="1:7" ht="12.75" customHeight="1">
      <c r="A933" s="3560">
        <v>1</v>
      </c>
      <c r="B933" s="3561" t="s">
        <v>2165</v>
      </c>
      <c r="C933" s="4509"/>
      <c r="D933" s="4525"/>
      <c r="E933" s="3556"/>
      <c r="F933" s="3556" t="str">
        <f t="shared" si="40"/>
        <v xml:space="preserve"> </v>
      </c>
    </row>
    <row r="934" spans="1:7" ht="14.25" customHeight="1">
      <c r="A934" s="3562">
        <v>1.1000000000000001</v>
      </c>
      <c r="B934" s="3563" t="s">
        <v>2353</v>
      </c>
      <c r="C934" s="4509">
        <v>240.25</v>
      </c>
      <c r="D934" s="4525" t="s">
        <v>1</v>
      </c>
      <c r="E934" s="3743">
        <v>53.08</v>
      </c>
      <c r="F934" s="4234">
        <f t="shared" si="40"/>
        <v>12752.47</v>
      </c>
    </row>
    <row r="935" spans="1:7" ht="12.75" customHeight="1">
      <c r="A935" s="4490"/>
      <c r="B935" s="4491"/>
      <c r="C935" s="4510"/>
      <c r="D935" s="4526"/>
      <c r="E935" s="4494"/>
      <c r="F935" s="4494"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2989</v>
      </c>
      <c r="C937" s="3566">
        <v>98</v>
      </c>
      <c r="D937" s="4250" t="s">
        <v>3154</v>
      </c>
      <c r="E937" s="3743">
        <v>330.24</v>
      </c>
      <c r="F937" s="3744">
        <f t="shared" si="40"/>
        <v>32363.52</v>
      </c>
    </row>
    <row r="938" spans="1:7" ht="14.25" customHeight="1">
      <c r="A938" s="17">
        <v>2.2000000000000002</v>
      </c>
      <c r="B938" s="3563" t="s">
        <v>2990</v>
      </c>
      <c r="C938" s="3566">
        <v>48.37</v>
      </c>
      <c r="D938" s="4250" t="s">
        <v>2431</v>
      </c>
      <c r="E938" s="1251">
        <v>72.099999999999994</v>
      </c>
      <c r="F938" s="3564">
        <f t="shared" si="40"/>
        <v>3487.48</v>
      </c>
    </row>
    <row r="939" spans="1:7" ht="14.25" customHeight="1">
      <c r="A939" s="17">
        <v>2.2999999999999998</v>
      </c>
      <c r="B939" s="3563" t="s">
        <v>2991</v>
      </c>
      <c r="C939" s="4105">
        <v>64.52</v>
      </c>
      <c r="D939" s="4527"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2992</v>
      </c>
      <c r="C941" s="3566"/>
      <c r="D941" s="1252"/>
      <c r="E941" s="1251"/>
      <c r="F941" s="3564" t="str">
        <f t="shared" si="40"/>
        <v xml:space="preserve"> </v>
      </c>
    </row>
    <row r="942" spans="1:7" ht="14.25" customHeight="1">
      <c r="A942" s="17">
        <v>3.1</v>
      </c>
      <c r="B942" s="3563" t="s">
        <v>2993</v>
      </c>
      <c r="C942" s="3566">
        <v>22.35</v>
      </c>
      <c r="D942" s="4517" t="s">
        <v>2430</v>
      </c>
      <c r="E942" s="1251">
        <v>9706.93</v>
      </c>
      <c r="F942" s="3564">
        <f t="shared" si="40"/>
        <v>216949.89</v>
      </c>
    </row>
    <row r="943" spans="1:7" ht="28.5" customHeight="1">
      <c r="A943" s="17">
        <v>3.2</v>
      </c>
      <c r="B943" s="3563" t="s">
        <v>2994</v>
      </c>
      <c r="C943" s="1251">
        <v>5.58</v>
      </c>
      <c r="D943" s="4517" t="s">
        <v>2430</v>
      </c>
      <c r="E943" s="1251">
        <v>13406.66</v>
      </c>
      <c r="F943" s="3564">
        <f t="shared" si="40"/>
        <v>74809.16</v>
      </c>
    </row>
    <row r="944" spans="1:7" ht="13.5" customHeight="1">
      <c r="A944" s="17">
        <v>3.3</v>
      </c>
      <c r="B944" s="3563" t="s">
        <v>3953</v>
      </c>
      <c r="C944" s="3566">
        <v>8.4499999999999993</v>
      </c>
      <c r="D944" s="4517" t="s">
        <v>2430</v>
      </c>
      <c r="E944" s="1251">
        <v>29128.06</v>
      </c>
      <c r="F944" s="3564">
        <f t="shared" si="40"/>
        <v>246132.11</v>
      </c>
    </row>
    <row r="945" spans="1:7" ht="13.5" customHeight="1">
      <c r="A945" s="17">
        <v>3.4</v>
      </c>
      <c r="B945" s="3563" t="s">
        <v>3954</v>
      </c>
      <c r="C945" s="3566">
        <v>6.69</v>
      </c>
      <c r="D945" s="4517" t="s">
        <v>2430</v>
      </c>
      <c r="E945" s="1251">
        <v>23558.36</v>
      </c>
      <c r="F945" s="3564">
        <f t="shared" si="40"/>
        <v>157605.43</v>
      </c>
    </row>
    <row r="946" spans="1:7" ht="13.5" customHeight="1">
      <c r="A946" s="17">
        <v>3.5</v>
      </c>
      <c r="B946" s="3563" t="s">
        <v>3955</v>
      </c>
      <c r="C946" s="3566">
        <v>9.4499999999999993</v>
      </c>
      <c r="D946" s="4517" t="s">
        <v>2430</v>
      </c>
      <c r="E946" s="1251">
        <v>20037.98</v>
      </c>
      <c r="F946" s="3564">
        <f t="shared" si="40"/>
        <v>189358.91</v>
      </c>
    </row>
    <row r="947" spans="1:7" ht="31.5" customHeight="1">
      <c r="A947" s="17">
        <v>3.6</v>
      </c>
      <c r="B947" s="3563" t="s">
        <v>2995</v>
      </c>
      <c r="C947" s="3566">
        <v>1.32</v>
      </c>
      <c r="D947" s="4517" t="s">
        <v>2430</v>
      </c>
      <c r="E947" s="1251">
        <v>14906.77</v>
      </c>
      <c r="F947" s="3564">
        <f t="shared" si="40"/>
        <v>19676.939999999999</v>
      </c>
    </row>
    <row r="948" spans="1:7" ht="12.75" customHeight="1">
      <c r="A948" s="17"/>
      <c r="B948" s="3567"/>
      <c r="C948" s="3566"/>
      <c r="D948" s="4525"/>
      <c r="E948" s="1251"/>
      <c r="F948" s="3564" t="str">
        <f t="shared" si="40"/>
        <v xml:space="preserve"> </v>
      </c>
    </row>
    <row r="949" spans="1:7" ht="12.75" customHeight="1">
      <c r="A949" s="4429">
        <v>4</v>
      </c>
      <c r="B949" s="3565" t="s">
        <v>2996</v>
      </c>
      <c r="C949" s="3566"/>
      <c r="D949" s="4525"/>
      <c r="E949" s="1251"/>
      <c r="F949" s="3564" t="str">
        <f t="shared" si="40"/>
        <v xml:space="preserve"> </v>
      </c>
    </row>
    <row r="950" spans="1:7" ht="14.25" customHeight="1">
      <c r="A950" s="17">
        <v>4.0999999999999996</v>
      </c>
      <c r="B950" s="3563" t="s">
        <v>3781</v>
      </c>
      <c r="C950" s="3566">
        <v>574.73</v>
      </c>
      <c r="D950" s="4250" t="s">
        <v>2432</v>
      </c>
      <c r="E950" s="1251">
        <v>1309.51</v>
      </c>
      <c r="F950" s="3564">
        <f t="shared" si="40"/>
        <v>752614.68</v>
      </c>
    </row>
    <row r="951" spans="1:7" ht="14.25" customHeight="1">
      <c r="A951" s="17">
        <v>4.2</v>
      </c>
      <c r="B951" s="3563" t="s">
        <v>3704</v>
      </c>
      <c r="C951" s="3566">
        <v>88.42</v>
      </c>
      <c r="D951" s="4250"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7" customFormat="1" ht="14.25" customHeight="1">
      <c r="A954" s="4393">
        <v>5.0999999999999996</v>
      </c>
      <c r="B954" s="4231" t="s">
        <v>2567</v>
      </c>
      <c r="C954" s="4232">
        <v>239.36</v>
      </c>
      <c r="D954" s="4250" t="s">
        <v>2432</v>
      </c>
      <c r="E954" s="4234">
        <v>56.57</v>
      </c>
      <c r="F954" s="4234">
        <f t="shared" si="40"/>
        <v>13540.6</v>
      </c>
      <c r="G954" s="3557"/>
    </row>
    <row r="955" spans="1:7" ht="14.25" customHeight="1">
      <c r="A955" s="4393">
        <v>5.2</v>
      </c>
      <c r="B955" s="4231" t="s">
        <v>2997</v>
      </c>
      <c r="C955" s="4232">
        <v>239.36</v>
      </c>
      <c r="D955" s="4250" t="s">
        <v>2432</v>
      </c>
      <c r="E955" s="4234">
        <v>382.2</v>
      </c>
      <c r="F955" s="4234">
        <f t="shared" si="40"/>
        <v>91483.39</v>
      </c>
    </row>
    <row r="956" spans="1:7" s="4166" customFormat="1" ht="14.25" customHeight="1">
      <c r="A956" s="4165">
        <v>5.3</v>
      </c>
      <c r="B956" s="3563" t="s">
        <v>1548</v>
      </c>
      <c r="C956" s="4105">
        <v>1395.15</v>
      </c>
      <c r="D956" s="4528"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3">
        <v>6.1</v>
      </c>
      <c r="B959" s="4231" t="s">
        <v>2998</v>
      </c>
      <c r="C959" s="4232">
        <v>239.36</v>
      </c>
      <c r="D959" s="4250" t="s">
        <v>2432</v>
      </c>
      <c r="E959" s="4234">
        <v>94.92</v>
      </c>
      <c r="F959" s="4234">
        <f t="shared" si="40"/>
        <v>22720.05</v>
      </c>
    </row>
    <row r="960" spans="1:7" ht="14.25" customHeight="1">
      <c r="A960" s="17">
        <v>6.2</v>
      </c>
      <c r="B960" s="3563" t="s">
        <v>3559</v>
      </c>
      <c r="C960" s="3566">
        <v>239.36</v>
      </c>
      <c r="D960" s="4250"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2999</v>
      </c>
      <c r="C962" s="3566">
        <v>236.25</v>
      </c>
      <c r="D962" s="1252" t="s">
        <v>1</v>
      </c>
      <c r="E962" s="1251">
        <v>753.25</v>
      </c>
      <c r="F962" s="3564">
        <f t="shared" si="40"/>
        <v>177955.31</v>
      </c>
    </row>
    <row r="963" spans="1:7" ht="28.5" customHeight="1">
      <c r="A963" s="3560">
        <v>8</v>
      </c>
      <c r="B963" s="3563" t="s">
        <v>3000</v>
      </c>
      <c r="C963" s="1251">
        <v>15.6</v>
      </c>
      <c r="D963" s="1252" t="s">
        <v>1</v>
      </c>
      <c r="E963" s="1251">
        <v>94.63</v>
      </c>
      <c r="F963" s="3564">
        <f t="shared" si="40"/>
        <v>1476.23</v>
      </c>
    </row>
    <row r="964" spans="1:7" ht="28.5" customHeight="1">
      <c r="A964" s="3560">
        <v>9</v>
      </c>
      <c r="B964" s="3563" t="s">
        <v>3001</v>
      </c>
      <c r="C964" s="3566">
        <v>24</v>
      </c>
      <c r="D964" s="4250" t="s">
        <v>2433</v>
      </c>
      <c r="E964" s="1251">
        <v>1292.56</v>
      </c>
      <c r="F964" s="3564">
        <f t="shared" si="40"/>
        <v>31021.439999999999</v>
      </c>
    </row>
    <row r="965" spans="1:7" ht="14.25" customHeight="1">
      <c r="A965" s="17"/>
      <c r="B965" s="3563"/>
      <c r="C965" s="3566"/>
      <c r="D965" s="4529"/>
      <c r="E965" s="1251"/>
      <c r="F965" s="3564" t="str">
        <f t="shared" si="40"/>
        <v xml:space="preserve"> </v>
      </c>
    </row>
    <row r="966" spans="1:7" ht="14.25" customHeight="1">
      <c r="A966" s="3560">
        <v>10</v>
      </c>
      <c r="B966" s="3563" t="s">
        <v>3002</v>
      </c>
      <c r="C966" s="3568">
        <v>1</v>
      </c>
      <c r="D966" s="4250" t="s">
        <v>2433</v>
      </c>
      <c r="E966" s="1251">
        <v>81545</v>
      </c>
      <c r="F966" s="3564">
        <f t="shared" si="40"/>
        <v>81545</v>
      </c>
    </row>
    <row r="967" spans="1:7" s="4267" customFormat="1" ht="12.75" customHeight="1">
      <c r="A967" s="4305"/>
      <c r="B967" s="4305" t="s">
        <v>3937</v>
      </c>
      <c r="C967" s="4499"/>
      <c r="D967" s="4499"/>
      <c r="E967" s="4499"/>
      <c r="F967" s="4308">
        <f>SUM(F932:F966)</f>
        <v>2423543.2200000002</v>
      </c>
      <c r="G967" s="3557"/>
    </row>
    <row r="968" spans="1:7" s="4226" customFormat="1" ht="15" customHeight="1">
      <c r="A968" s="4394"/>
      <c r="B968" s="3435"/>
      <c r="C968" s="4265"/>
      <c r="D968" s="4272"/>
      <c r="E968" s="4234"/>
      <c r="F968" s="4234"/>
      <c r="G968" s="3557"/>
    </row>
    <row r="969" spans="1:7" s="4226" customFormat="1" ht="15" customHeight="1">
      <c r="A969" s="4279" t="s">
        <v>3938</v>
      </c>
      <c r="B969" s="3435" t="s">
        <v>3705</v>
      </c>
      <c r="C969" s="4265"/>
      <c r="D969" s="4272"/>
      <c r="E969" s="4234"/>
      <c r="F969" s="4234"/>
      <c r="G969" s="3557"/>
    </row>
    <row r="970" spans="1:7" ht="56.25" customHeight="1">
      <c r="A970" s="4417">
        <v>1</v>
      </c>
      <c r="B970" s="4371" t="s">
        <v>3950</v>
      </c>
      <c r="C970" s="4232">
        <v>1</v>
      </c>
      <c r="D970" s="4250" t="s">
        <v>2433</v>
      </c>
      <c r="E970" s="4234">
        <v>42500</v>
      </c>
      <c r="F970" s="4234">
        <f t="shared" si="40"/>
        <v>42500</v>
      </c>
    </row>
    <row r="971" spans="1:7" ht="28.5" customHeight="1">
      <c r="A971" s="4417">
        <v>2</v>
      </c>
      <c r="B971" s="4371" t="s">
        <v>3942</v>
      </c>
      <c r="C971" s="4232">
        <v>10</v>
      </c>
      <c r="D971" s="4250" t="s">
        <v>4036</v>
      </c>
      <c r="E971" s="4234">
        <v>35500</v>
      </c>
      <c r="F971" s="4234">
        <f t="shared" si="40"/>
        <v>355000</v>
      </c>
    </row>
    <row r="972" spans="1:7" s="3531" customFormat="1" ht="45.75" customHeight="1">
      <c r="A972" s="4359">
        <v>3</v>
      </c>
      <c r="B972" s="4371" t="s">
        <v>3951</v>
      </c>
      <c r="C972" s="4191">
        <v>1</v>
      </c>
      <c r="D972" s="4312" t="s">
        <v>42</v>
      </c>
      <c r="E972" s="4210">
        <v>203000</v>
      </c>
      <c r="F972" s="4360">
        <f>+ROUND((E972*C972),2)</f>
        <v>203000</v>
      </c>
      <c r="G972" s="3557"/>
    </row>
    <row r="973" spans="1:7" s="3531" customFormat="1" ht="18" customHeight="1">
      <c r="A973" s="4359">
        <v>4</v>
      </c>
      <c r="B973" s="4371" t="s">
        <v>3952</v>
      </c>
      <c r="C973" s="4191">
        <v>10</v>
      </c>
      <c r="D973" s="4250" t="s">
        <v>4036</v>
      </c>
      <c r="E973" s="4210">
        <v>6000</v>
      </c>
      <c r="F973" s="4360">
        <f>+ROUND((E973*C973),2)</f>
        <v>60000</v>
      </c>
      <c r="G973" s="3557"/>
    </row>
    <row r="974" spans="1:7" s="4267" customFormat="1" ht="12.75" customHeight="1">
      <c r="A974" s="4305"/>
      <c r="B974" s="4305" t="s">
        <v>3939</v>
      </c>
      <c r="C974" s="4306"/>
      <c r="D974" s="4306"/>
      <c r="E974" s="4306"/>
      <c r="F974" s="4308">
        <f>SUM(F970:F973)</f>
        <v>660500</v>
      </c>
      <c r="G974" s="3557"/>
    </row>
    <row r="975" spans="1:7" s="4241" customFormat="1">
      <c r="A975" s="4418"/>
      <c r="B975" s="4373" t="s">
        <v>15</v>
      </c>
      <c r="C975" s="4374"/>
      <c r="D975" s="4375"/>
      <c r="E975" s="4374"/>
      <c r="F975" s="4419">
        <f>F976</f>
        <v>73864757.930000007</v>
      </c>
      <c r="G975" s="3557"/>
    </row>
    <row r="976" spans="1:7" s="4241" customFormat="1">
      <c r="A976" s="4418"/>
      <c r="B976" s="4373" t="s">
        <v>15</v>
      </c>
      <c r="C976" s="4374"/>
      <c r="D976" s="4375"/>
      <c r="E976" s="4374"/>
      <c r="F976" s="4419">
        <f>+F974+F967+F929+F860+F803+F785+F729+F689+F624+F492+F445+F367+F180</f>
        <v>73864757.930000007</v>
      </c>
      <c r="G976" s="3557"/>
    </row>
    <row r="977" spans="1:7" ht="14.25">
      <c r="A977" s="4413"/>
      <c r="B977" s="4231"/>
      <c r="C977" s="4232"/>
      <c r="D977" s="4233"/>
      <c r="E977" s="4232"/>
      <c r="F977" s="4234" t="str">
        <f t="shared" si="40"/>
        <v xml:space="preserve"> </v>
      </c>
    </row>
    <row r="978" spans="1:7" s="4223" customFormat="1" ht="15" collapsed="1">
      <c r="A978" s="4401"/>
      <c r="B978" s="4215" t="s">
        <v>16</v>
      </c>
      <c r="C978" s="4336"/>
      <c r="D978" s="4337"/>
      <c r="E978" s="4311"/>
      <c r="F978" s="4311"/>
      <c r="G978" s="3557"/>
    </row>
    <row r="979" spans="1:7" ht="14.25">
      <c r="A979" s="4413"/>
      <c r="B979" s="4294" t="s">
        <v>3562</v>
      </c>
      <c r="C979" s="4380">
        <v>0.1</v>
      </c>
      <c r="D979" s="4248"/>
      <c r="E979" s="4404"/>
      <c r="F979" s="1263">
        <f>+C979*$F$976</f>
        <v>7386475.79</v>
      </c>
    </row>
    <row r="980" spans="1:7" ht="14.25">
      <c r="A980" s="4413"/>
      <c r="B980" s="4294" t="s">
        <v>3563</v>
      </c>
      <c r="C980" s="4380">
        <v>0.05</v>
      </c>
      <c r="D980" s="4248"/>
      <c r="E980" s="4404"/>
      <c r="F980" s="1263">
        <f t="shared" ref="F980:F990" si="41">+C980*$F$976</f>
        <v>3693237.9</v>
      </c>
    </row>
    <row r="981" spans="1:7" ht="14.25">
      <c r="A981" s="4413"/>
      <c r="B981" s="4294" t="s">
        <v>3564</v>
      </c>
      <c r="C981" s="4380">
        <v>0.03</v>
      </c>
      <c r="D981" s="4248"/>
      <c r="E981" s="4404"/>
      <c r="F981" s="1263">
        <f t="shared" si="41"/>
        <v>2215942.7400000002</v>
      </c>
    </row>
    <row r="982" spans="1:7" ht="14.25">
      <c r="A982" s="4413"/>
      <c r="B982" s="4294" t="s">
        <v>3565</v>
      </c>
      <c r="C982" s="4380">
        <v>0.04</v>
      </c>
      <c r="D982" s="4248"/>
      <c r="E982" s="4404"/>
      <c r="F982" s="1263">
        <f t="shared" si="41"/>
        <v>2954590.32</v>
      </c>
    </row>
    <row r="983" spans="1:7" ht="14.25">
      <c r="A983" s="4413"/>
      <c r="B983" s="4294" t="s">
        <v>3566</v>
      </c>
      <c r="C983" s="4380">
        <v>0.03</v>
      </c>
      <c r="D983" s="4248"/>
      <c r="E983" s="4404"/>
      <c r="F983" s="1263">
        <f t="shared" si="41"/>
        <v>2215942.7400000002</v>
      </c>
    </row>
    <row r="984" spans="1:7" ht="14.25">
      <c r="A984" s="4413"/>
      <c r="B984" s="4294" t="s">
        <v>3567</v>
      </c>
      <c r="C984" s="4380">
        <v>0.01</v>
      </c>
      <c r="D984" s="4248"/>
      <c r="E984" s="4404"/>
      <c r="F984" s="1263">
        <f t="shared" si="41"/>
        <v>738647.58</v>
      </c>
    </row>
    <row r="985" spans="1:7" ht="14.25">
      <c r="A985" s="4413"/>
      <c r="B985" s="4294" t="s">
        <v>3940</v>
      </c>
      <c r="C985" s="4380">
        <v>0.18</v>
      </c>
      <c r="D985" s="4248"/>
      <c r="E985" s="4404"/>
      <c r="F985" s="1263">
        <f>+C985*$F$979</f>
        <v>1329565.6399999999</v>
      </c>
    </row>
    <row r="986" spans="1:7" ht="14.25">
      <c r="A986" s="4389"/>
      <c r="B986" s="4294" t="s">
        <v>3568</v>
      </c>
      <c r="C986" s="4380">
        <v>0.1</v>
      </c>
      <c r="D986" s="4248"/>
      <c r="E986" s="4404"/>
      <c r="F986" s="1263">
        <f t="shared" si="41"/>
        <v>7386475.79</v>
      </c>
    </row>
    <row r="987" spans="1:7" ht="28.5">
      <c r="A987" s="4389"/>
      <c r="B987" s="4294" t="s">
        <v>4015</v>
      </c>
      <c r="C987" s="4380">
        <v>0.03</v>
      </c>
      <c r="D987" s="4248"/>
      <c r="E987" s="4404"/>
      <c r="F987" s="1263">
        <f t="shared" si="41"/>
        <v>2215942.7400000002</v>
      </c>
    </row>
    <row r="988" spans="1:7" ht="14.25">
      <c r="A988" s="4389"/>
      <c r="B988" s="4294" t="s">
        <v>3569</v>
      </c>
      <c r="C988" s="4380">
        <v>1.4999999999999999E-2</v>
      </c>
      <c r="D988" s="4248"/>
      <c r="E988" s="4404"/>
      <c r="F988" s="1263">
        <f t="shared" si="41"/>
        <v>1107971.3700000001</v>
      </c>
    </row>
    <row r="989" spans="1:7" ht="14.25">
      <c r="A989" s="4389"/>
      <c r="B989" s="4294" t="s">
        <v>459</v>
      </c>
      <c r="C989" s="4380">
        <v>1E-3</v>
      </c>
      <c r="D989" s="4248"/>
      <c r="E989" s="4404"/>
      <c r="F989" s="1263">
        <f t="shared" si="41"/>
        <v>73864.759999999995</v>
      </c>
    </row>
    <row r="990" spans="1:7" ht="14.25">
      <c r="A990" s="4389"/>
      <c r="B990" s="4294" t="s">
        <v>3570</v>
      </c>
      <c r="C990" s="4380">
        <v>0.05</v>
      </c>
      <c r="D990" s="4248"/>
      <c r="E990" s="4404"/>
      <c r="F990" s="1263">
        <f t="shared" si="41"/>
        <v>3693237.9</v>
      </c>
    </row>
    <row r="991" spans="1:7" ht="14.25">
      <c r="A991" s="4413"/>
      <c r="B991" s="4294" t="s">
        <v>3941</v>
      </c>
      <c r="C991" s="4247">
        <v>1</v>
      </c>
      <c r="D991" s="4248" t="s">
        <v>42</v>
      </c>
      <c r="E991" s="1263">
        <v>74771.56</v>
      </c>
      <c r="F991" s="1263">
        <f>+E991*C991</f>
        <v>74771.56</v>
      </c>
    </row>
    <row r="992" spans="1:7" ht="14.25">
      <c r="A992" s="4413"/>
      <c r="B992" s="4294" t="s">
        <v>2740</v>
      </c>
      <c r="C992" s="4247">
        <v>1</v>
      </c>
      <c r="D992" s="4248" t="s">
        <v>42</v>
      </c>
      <c r="E992" s="1263">
        <v>27037.19</v>
      </c>
      <c r="F992" s="1263">
        <f>+E992*C992</f>
        <v>27037.19</v>
      </c>
    </row>
    <row r="993" spans="1:7" ht="14.25">
      <c r="A993" s="4413"/>
      <c r="B993" s="4294" t="s">
        <v>3571</v>
      </c>
      <c r="C993" s="4247">
        <v>1</v>
      </c>
      <c r="D993" s="1264" t="s">
        <v>2433</v>
      </c>
      <c r="E993" s="1263">
        <v>20000</v>
      </c>
      <c r="F993" s="1263">
        <f>E993*C993</f>
        <v>20000</v>
      </c>
    </row>
    <row r="994" spans="1:7" ht="14.25">
      <c r="A994" s="4413"/>
      <c r="B994" s="4294" t="s">
        <v>3560</v>
      </c>
      <c r="C994" s="4247">
        <v>1</v>
      </c>
      <c r="D994" s="1264" t="s">
        <v>2433</v>
      </c>
      <c r="E994" s="1263">
        <v>40000</v>
      </c>
      <c r="F994" s="1263">
        <f>E994*C994</f>
        <v>40000</v>
      </c>
    </row>
    <row r="995" spans="1:7" ht="14.25">
      <c r="A995" s="4389"/>
      <c r="B995" s="4372" t="s">
        <v>23</v>
      </c>
      <c r="C995" s="4381"/>
      <c r="D995" s="4382"/>
      <c r="E995" s="4246"/>
      <c r="F995" s="4368">
        <f>SUBTOTAL(9,F978:F994)</f>
        <v>35173704.020000003</v>
      </c>
    </row>
    <row r="996" spans="1:7" s="4378" customFormat="1" ht="15.75" thickBot="1">
      <c r="A996" s="4420"/>
      <c r="B996" s="4379" t="s">
        <v>3948</v>
      </c>
      <c r="C996" s="4376"/>
      <c r="D996" s="4377"/>
      <c r="E996" s="4376"/>
      <c r="F996" s="4421">
        <f>+F995+F976</f>
        <v>109038461.95</v>
      </c>
      <c r="G996" s="3557"/>
    </row>
    <row r="997" spans="1:7" s="4223" customFormat="1" ht="15">
      <c r="A997" s="4392"/>
      <c r="B997" s="4430"/>
      <c r="C997" s="4212"/>
      <c r="D997" s="4218"/>
      <c r="E997" s="4212"/>
      <c r="F997" s="4311"/>
      <c r="G997" s="3557"/>
    </row>
    <row r="998" spans="1:7" s="4378" customFormat="1" ht="15">
      <c r="A998" s="4422"/>
      <c r="B998" s="4423" t="s">
        <v>3949</v>
      </c>
      <c r="C998" s="4424"/>
      <c r="D998" s="4425"/>
      <c r="E998" s="4424"/>
      <c r="F998" s="4426">
        <f>+F996</f>
        <v>109038461.95</v>
      </c>
      <c r="G998" s="3557"/>
    </row>
    <row r="999" spans="1:7" ht="14.25">
      <c r="A999" s="3436"/>
      <c r="B999" s="3437"/>
      <c r="C999" s="4295"/>
      <c r="D999" s="4296"/>
      <c r="E999" s="4280"/>
      <c r="F999" s="4280"/>
    </row>
    <row r="1000" spans="1:7" ht="14.25">
      <c r="A1000" s="3436"/>
      <c r="B1000" s="3437"/>
      <c r="C1000" s="4295"/>
      <c r="D1000" s="4296"/>
      <c r="E1000" s="4280"/>
      <c r="F1000" s="4280"/>
    </row>
    <row r="1001" spans="1:7" ht="14.25">
      <c r="A1001" s="4800" t="s">
        <v>463</v>
      </c>
      <c r="B1001" s="4800"/>
      <c r="C1001" s="4800" t="s">
        <v>464</v>
      </c>
      <c r="D1001" s="4800"/>
      <c r="E1001" s="4800"/>
      <c r="F1001" s="4800"/>
    </row>
    <row r="1002" spans="1:7" ht="14.25">
      <c r="A1002" s="3436"/>
      <c r="B1002" s="3437"/>
      <c r="C1002" s="4295"/>
      <c r="D1002" s="4296"/>
      <c r="E1002" s="4280"/>
      <c r="F1002" s="4280"/>
    </row>
    <row r="1003" spans="1:7" ht="14.25">
      <c r="A1003" s="3436"/>
      <c r="B1003" s="3437"/>
      <c r="C1003" s="4295"/>
      <c r="D1003" s="4296"/>
      <c r="E1003" s="4280"/>
      <c r="F1003" s="4280"/>
    </row>
    <row r="1004" spans="1:7" ht="14.25">
      <c r="A1004" s="3436"/>
      <c r="B1004" s="3437"/>
      <c r="C1004" s="4295"/>
      <c r="D1004" s="4296"/>
      <c r="E1004" s="4280"/>
      <c r="F1004" s="4280"/>
    </row>
    <row r="1005" spans="1:7" ht="14.25">
      <c r="A1005" s="4801"/>
      <c r="B1005" s="4801"/>
      <c r="C1005" s="4800"/>
      <c r="D1005" s="4800"/>
      <c r="E1005" s="4800"/>
      <c r="F1005" s="4800"/>
    </row>
    <row r="1006" spans="1:7" ht="14.25">
      <c r="A1006" s="4802" t="s">
        <v>465</v>
      </c>
      <c r="B1006" s="4802"/>
      <c r="C1006" s="4800" t="s">
        <v>466</v>
      </c>
      <c r="D1006" s="4800"/>
      <c r="E1006" s="4800"/>
      <c r="F1006" s="4800"/>
    </row>
    <row r="1007" spans="1:7" ht="14.25">
      <c r="A1007" s="3436"/>
      <c r="B1007" s="3437"/>
      <c r="C1007" s="4295"/>
      <c r="D1007" s="4296"/>
      <c r="E1007" s="4280"/>
      <c r="F1007" s="4280"/>
    </row>
    <row r="1008" spans="1:7" ht="14.25">
      <c r="A1008" s="3436"/>
      <c r="B1008" s="3437"/>
      <c r="C1008" s="4295"/>
      <c r="D1008" s="4296"/>
      <c r="E1008" s="4280"/>
      <c r="F1008" s="4280"/>
    </row>
    <row r="1009" spans="1:6" ht="14.25">
      <c r="A1009" s="3436"/>
      <c r="B1009" s="3437"/>
      <c r="C1009" s="4295"/>
      <c r="D1009" s="4296"/>
      <c r="E1009" s="4280"/>
      <c r="F1009" s="4280"/>
    </row>
    <row r="1010" spans="1:6" ht="14.25">
      <c r="A1010" s="3436"/>
      <c r="B1010" s="3437"/>
      <c r="C1010" s="4295"/>
      <c r="D1010" s="4296"/>
      <c r="E1010" s="4280"/>
      <c r="F1010" s="4280"/>
    </row>
    <row r="1011" spans="1:6" ht="14.25">
      <c r="A1011" s="3436"/>
      <c r="B1011" s="3437"/>
      <c r="C1011" s="4295"/>
      <c r="D1011" s="4296"/>
      <c r="E1011" s="4280"/>
      <c r="F1011" s="4280"/>
    </row>
    <row r="1012" spans="1:6" ht="14.25">
      <c r="A1012" s="3436"/>
      <c r="B1012" s="3437"/>
      <c r="C1012" s="4295"/>
      <c r="D1012" s="4296"/>
      <c r="E1012" s="4280"/>
      <c r="F1012" s="4280"/>
    </row>
    <row r="1013" spans="1:6" ht="14.25">
      <c r="A1013" s="3436"/>
      <c r="B1013" s="3437"/>
      <c r="C1013" s="4295"/>
      <c r="D1013" s="4296"/>
      <c r="E1013" s="4280"/>
      <c r="F1013" s="4280"/>
    </row>
    <row r="1014" spans="1:6" ht="14.25">
      <c r="A1014" s="4800" t="s">
        <v>467</v>
      </c>
      <c r="B1014" s="4800"/>
      <c r="C1014" s="4800" t="s">
        <v>468</v>
      </c>
      <c r="D1014" s="4800"/>
      <c r="E1014" s="4800"/>
      <c r="F1014" s="4800"/>
    </row>
    <row r="1015" spans="1:6" ht="14.25">
      <c r="A1015" s="3436"/>
      <c r="B1015" s="3437"/>
      <c r="C1015" s="4295"/>
      <c r="D1015" s="4296"/>
      <c r="E1015" s="4280"/>
      <c r="F1015" s="4280"/>
    </row>
    <row r="1016" spans="1:6" ht="14.25">
      <c r="A1016" s="3436"/>
      <c r="B1016" s="3437"/>
      <c r="C1016" s="4295"/>
      <c r="D1016" s="4296"/>
      <c r="E1016" s="4280"/>
      <c r="F1016" s="4280"/>
    </row>
    <row r="1017" spans="1:6" ht="14.25">
      <c r="A1017" s="4801"/>
      <c r="B1017" s="4801"/>
      <c r="C1017" s="4800"/>
      <c r="D1017" s="4800"/>
      <c r="E1017" s="4800"/>
      <c r="F1017" s="4800"/>
    </row>
    <row r="1018" spans="1:6" ht="14.25">
      <c r="A1018" s="4802" t="s">
        <v>471</v>
      </c>
      <c r="B1018" s="4802"/>
      <c r="C1018" s="4800" t="s">
        <v>472</v>
      </c>
      <c r="D1018" s="4800"/>
      <c r="E1018" s="4800"/>
      <c r="F1018" s="4800"/>
    </row>
    <row r="1019" spans="1:6" ht="14.25">
      <c r="A1019" s="3436"/>
      <c r="B1019" s="3437"/>
      <c r="C1019" s="4295"/>
      <c r="D1019" s="4296"/>
      <c r="E1019" s="4280"/>
      <c r="F1019" s="4280"/>
    </row>
    <row r="1020" spans="1:6" ht="14.25">
      <c r="A1020" s="3438"/>
      <c r="B1020" s="4297"/>
      <c r="C1020" s="4166"/>
      <c r="D1020" s="4257"/>
      <c r="E1020" s="4166"/>
      <c r="F1020" s="4166"/>
    </row>
  </sheetData>
  <autoFilter ref="A11:F1026"/>
  <mergeCells count="17">
    <mergeCell ref="A1017:B1017"/>
    <mergeCell ref="C1017:F1017"/>
    <mergeCell ref="A1018:B1018"/>
    <mergeCell ref="C1018:F1018"/>
    <mergeCell ref="A1005:B1005"/>
    <mergeCell ref="C1005:F1005"/>
    <mergeCell ref="A1006:B1006"/>
    <mergeCell ref="C1006:F1006"/>
    <mergeCell ref="A1014:B1014"/>
    <mergeCell ref="C1014:F1014"/>
    <mergeCell ref="A1001:B1001"/>
    <mergeCell ref="C1001:F1001"/>
    <mergeCell ref="A2:F2"/>
    <mergeCell ref="A3:F3"/>
    <mergeCell ref="A4:F4"/>
    <mergeCell ref="A5:F5"/>
    <mergeCell ref="B8:E8"/>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N1095"/>
  <sheetViews>
    <sheetView showGridLines="0" showZeros="0" tabSelected="1" view="pageBreakPreview" topLeftCell="A1054" zoomScaleNormal="100" zoomScaleSheetLayoutView="100" workbookViewId="0">
      <selection activeCell="E1075" sqref="E17:E1075"/>
    </sheetView>
  </sheetViews>
  <sheetFormatPr baseColWidth="10" defaultColWidth="11.42578125" defaultRowHeight="12.75"/>
  <cols>
    <col min="1" max="1" width="9.42578125" style="5140" customWidth="1"/>
    <col min="2" max="2" width="52" style="4860" customWidth="1"/>
    <col min="3" max="3" width="10.7109375" style="4684" customWidth="1"/>
    <col min="4" max="4" width="9" style="4682" customWidth="1"/>
    <col min="5" max="5" width="13" style="4684" customWidth="1"/>
    <col min="6" max="6" width="18.28515625" style="4684" customWidth="1"/>
    <col min="7" max="8" width="18.28515625" style="4530" customWidth="1"/>
    <col min="9" max="9" width="13.7109375" style="4530" bestFit="1" customWidth="1"/>
    <col min="10" max="10" width="16.7109375" style="4530" bestFit="1" customWidth="1"/>
    <col min="11" max="11" width="13.7109375" style="4237" bestFit="1" customWidth="1"/>
    <col min="12" max="12" width="12.7109375" style="4237" bestFit="1" customWidth="1"/>
    <col min="13" max="13" width="15" style="4237" customWidth="1"/>
    <col min="14" max="14" width="14.7109375" style="4237" bestFit="1" customWidth="1"/>
    <col min="15" max="16384" width="11.42578125" style="4237"/>
  </cols>
  <sheetData>
    <row r="1" spans="1:10">
      <c r="A1" s="4859"/>
      <c r="E1" s="4861"/>
      <c r="F1" s="4861"/>
    </row>
    <row r="2" spans="1:10">
      <c r="A2" s="4862"/>
      <c r="B2" s="4862"/>
      <c r="C2" s="4862"/>
      <c r="D2" s="4862"/>
      <c r="E2" s="4862"/>
      <c r="F2" s="4862"/>
      <c r="G2" s="4600"/>
      <c r="H2" s="4600"/>
    </row>
    <row r="3" spans="1:10">
      <c r="A3" s="4862"/>
      <c r="B3" s="4862"/>
      <c r="C3" s="4862"/>
      <c r="D3" s="4862"/>
      <c r="E3" s="4862"/>
      <c r="F3" s="4862"/>
      <c r="G3" s="4600"/>
      <c r="H3" s="4600"/>
    </row>
    <row r="4" spans="1:10">
      <c r="A4" s="4862"/>
      <c r="B4" s="4862"/>
      <c r="C4" s="4862"/>
      <c r="D4" s="4862"/>
      <c r="E4" s="4862"/>
      <c r="F4" s="4862"/>
      <c r="G4" s="4600"/>
      <c r="H4" s="4600"/>
    </row>
    <row r="5" spans="1:10">
      <c r="A5" s="4862"/>
      <c r="B5" s="4862"/>
      <c r="C5" s="4862"/>
      <c r="D5" s="4862"/>
      <c r="E5" s="4862"/>
      <c r="F5" s="4862"/>
      <c r="G5" s="4600"/>
      <c r="H5" s="4600"/>
    </row>
    <row r="6" spans="1:10">
      <c r="A6" s="4859"/>
      <c r="B6" s="4863"/>
      <c r="F6" s="4861"/>
    </row>
    <row r="7" spans="1:10" s="4241" customFormat="1" ht="28.15" customHeight="1">
      <c r="A7" s="4687" t="s">
        <v>2210</v>
      </c>
      <c r="B7" s="4804" t="s">
        <v>4639</v>
      </c>
      <c r="C7" s="4804"/>
      <c r="D7" s="4804"/>
      <c r="E7" s="4804"/>
      <c r="F7" s="4804"/>
      <c r="G7" s="4576"/>
      <c r="H7" s="4576"/>
      <c r="I7" s="4576"/>
      <c r="J7" s="4576"/>
    </row>
    <row r="8" spans="1:10" s="4241" customFormat="1">
      <c r="A8" s="4687" t="s">
        <v>4039</v>
      </c>
      <c r="B8" s="4686" t="s">
        <v>4040</v>
      </c>
      <c r="C8" s="4681"/>
      <c r="D8" s="4682" t="s">
        <v>4637</v>
      </c>
      <c r="E8" s="4683"/>
      <c r="F8" s="4683"/>
      <c r="G8" s="4576"/>
      <c r="H8" s="4576"/>
      <c r="I8" s="4576"/>
      <c r="J8" s="4576"/>
    </row>
    <row r="9" spans="1:10" s="4241" customFormat="1">
      <c r="A9" s="4805" t="s">
        <v>4638</v>
      </c>
      <c r="B9" s="4805"/>
      <c r="C9" s="4684"/>
      <c r="D9" s="4682"/>
      <c r="E9" s="4685"/>
      <c r="F9" s="4685"/>
      <c r="G9" s="4576"/>
      <c r="H9" s="4576"/>
      <c r="I9" s="4576"/>
      <c r="J9" s="4576"/>
    </row>
    <row r="10" spans="1:10" ht="5.25" customHeight="1">
      <c r="A10" s="4859"/>
      <c r="E10" s="4861"/>
      <c r="F10" s="4861"/>
    </row>
    <row r="11" spans="1:10" s="4531" customFormat="1">
      <c r="A11" s="4864" t="s">
        <v>4038</v>
      </c>
      <c r="B11" s="4865" t="s">
        <v>2936</v>
      </c>
      <c r="C11" s="4866" t="s">
        <v>286</v>
      </c>
      <c r="D11" s="4866" t="s">
        <v>976</v>
      </c>
      <c r="E11" s="4866" t="s">
        <v>534</v>
      </c>
      <c r="F11" s="4867" t="s">
        <v>4043</v>
      </c>
      <c r="G11" s="4585"/>
      <c r="H11" s="4585"/>
      <c r="I11" s="4586"/>
      <c r="J11" s="4601"/>
    </row>
    <row r="12" spans="1:10" s="4267" customFormat="1">
      <c r="A12" s="4868"/>
      <c r="B12" s="4869"/>
      <c r="C12" s="4870"/>
      <c r="D12" s="4871"/>
      <c r="E12" s="5144"/>
      <c r="F12" s="4870"/>
      <c r="G12" s="4532"/>
      <c r="H12" s="4532"/>
      <c r="I12" s="4537"/>
      <c r="J12" s="4213"/>
    </row>
    <row r="13" spans="1:10" s="4579" customFormat="1">
      <c r="A13" s="4873" t="s">
        <v>0</v>
      </c>
      <c r="B13" s="4874" t="s">
        <v>4084</v>
      </c>
      <c r="C13" s="4875"/>
      <c r="D13" s="4876"/>
      <c r="E13" s="4587"/>
      <c r="F13" s="4875"/>
      <c r="G13" s="4602"/>
      <c r="H13" s="4602"/>
      <c r="I13" s="4602"/>
      <c r="J13" s="4602"/>
    </row>
    <row r="14" spans="1:10" s="4579" customFormat="1" ht="9.75" customHeight="1">
      <c r="A14" s="4873"/>
      <c r="B14" s="4874"/>
      <c r="C14" s="4875"/>
      <c r="D14" s="4876"/>
      <c r="E14" s="4587"/>
      <c r="F14" s="4875"/>
      <c r="G14" s="4602"/>
      <c r="H14" s="4602"/>
      <c r="I14" s="4602"/>
      <c r="J14" s="4602"/>
    </row>
    <row r="15" spans="1:10" s="4579" customFormat="1" ht="25.5">
      <c r="A15" s="4623">
        <v>1</v>
      </c>
      <c r="B15" s="4624" t="s">
        <v>4142</v>
      </c>
      <c r="C15" s="4625"/>
      <c r="D15" s="4626"/>
      <c r="E15" s="4627"/>
      <c r="F15" s="4877"/>
      <c r="G15" s="4602"/>
      <c r="H15" s="4602"/>
      <c r="I15" s="4602"/>
      <c r="J15" s="4602"/>
    </row>
    <row r="16" spans="1:10" s="4579" customFormat="1">
      <c r="A16" s="4628">
        <v>1.1000000000000001</v>
      </c>
      <c r="B16" s="4629" t="s">
        <v>2165</v>
      </c>
      <c r="C16" s="4630"/>
      <c r="D16" s="4631"/>
      <c r="E16" s="4651"/>
      <c r="F16" s="4878"/>
      <c r="G16" s="4602"/>
      <c r="H16" s="4602"/>
      <c r="I16" s="4602"/>
      <c r="J16" s="4602"/>
    </row>
    <row r="17" spans="1:10" s="4579" customFormat="1">
      <c r="A17" s="4632" t="s">
        <v>3914</v>
      </c>
      <c r="B17" s="4633" t="s">
        <v>4143</v>
      </c>
      <c r="C17" s="4616">
        <v>6600</v>
      </c>
      <c r="D17" s="4634" t="s">
        <v>3741</v>
      </c>
      <c r="E17" s="5145"/>
      <c r="F17" s="4879">
        <f>ROUND(C17*E17,2)</f>
        <v>0</v>
      </c>
      <c r="G17" s="4602"/>
      <c r="H17" s="4602"/>
      <c r="I17" s="4602"/>
      <c r="J17" s="4602"/>
    </row>
    <row r="18" spans="1:10" s="4579" customFormat="1">
      <c r="A18" s="4632" t="s">
        <v>3915</v>
      </c>
      <c r="B18" s="4633" t="s">
        <v>4144</v>
      </c>
      <c r="C18" s="4616">
        <v>4</v>
      </c>
      <c r="D18" s="4634" t="s">
        <v>4031</v>
      </c>
      <c r="E18" s="4597"/>
      <c r="F18" s="4879">
        <f>ROUND(C18*E18,2)</f>
        <v>0</v>
      </c>
      <c r="G18" s="4602"/>
      <c r="H18" s="4602"/>
      <c r="I18" s="4602"/>
      <c r="J18" s="4602"/>
    </row>
    <row r="19" spans="1:10" s="4579" customFormat="1" ht="9.75" customHeight="1">
      <c r="A19" s="4618"/>
      <c r="B19" s="4619"/>
      <c r="C19" s="4616"/>
      <c r="D19" s="4634"/>
      <c r="E19" s="4597"/>
      <c r="F19" s="4879">
        <f t="shared" ref="F19:F39" si="0">ROUND(C19*E19,2)</f>
        <v>0</v>
      </c>
      <c r="G19" s="4602"/>
      <c r="H19" s="4602"/>
      <c r="I19" s="4602"/>
      <c r="J19" s="4602"/>
    </row>
    <row r="20" spans="1:10" s="4579" customFormat="1">
      <c r="A20" s="4628">
        <v>1.2</v>
      </c>
      <c r="B20" s="4648" t="s">
        <v>38</v>
      </c>
      <c r="C20" s="4649"/>
      <c r="D20" s="4650"/>
      <c r="E20" s="4651"/>
      <c r="F20" s="4879">
        <f t="shared" si="0"/>
        <v>0</v>
      </c>
      <c r="G20" s="4602"/>
      <c r="H20" s="4602"/>
      <c r="I20" s="4602"/>
      <c r="J20" s="4602"/>
    </row>
    <row r="21" spans="1:10" s="4579" customFormat="1">
      <c r="A21" s="4632" t="s">
        <v>3905</v>
      </c>
      <c r="B21" s="4633" t="s">
        <v>4145</v>
      </c>
      <c r="C21" s="4616">
        <v>2640</v>
      </c>
      <c r="D21" s="4634" t="s">
        <v>3154</v>
      </c>
      <c r="E21" s="4597"/>
      <c r="F21" s="4879">
        <f t="shared" si="0"/>
        <v>0</v>
      </c>
      <c r="G21" s="4602"/>
      <c r="H21" s="4602"/>
      <c r="I21" s="4602"/>
      <c r="J21" s="4602"/>
    </row>
    <row r="22" spans="1:10" s="4579" customFormat="1">
      <c r="A22" s="4632" t="s">
        <v>3906</v>
      </c>
      <c r="B22" s="4633" t="s">
        <v>4146</v>
      </c>
      <c r="C22" s="4616">
        <v>3168</v>
      </c>
      <c r="D22" s="4634" t="s">
        <v>3156</v>
      </c>
      <c r="E22" s="4597"/>
      <c r="F22" s="4879">
        <f t="shared" si="0"/>
        <v>0</v>
      </c>
      <c r="G22" s="4602"/>
      <c r="H22" s="4602"/>
      <c r="I22" s="4602"/>
      <c r="J22" s="4602"/>
    </row>
    <row r="23" spans="1:10" s="4579" customFormat="1" ht="9.75" customHeight="1">
      <c r="A23" s="4618"/>
      <c r="B23" s="4619"/>
      <c r="C23" s="4616"/>
      <c r="D23" s="4634"/>
      <c r="E23" s="4597"/>
      <c r="F23" s="4879">
        <f t="shared" si="0"/>
        <v>0</v>
      </c>
      <c r="G23" s="4602"/>
      <c r="H23" s="4602"/>
      <c r="I23" s="4602"/>
      <c r="J23" s="4602"/>
    </row>
    <row r="24" spans="1:10" s="4579" customFormat="1">
      <c r="A24" s="4628">
        <v>1.3</v>
      </c>
      <c r="B24" s="4648" t="s">
        <v>4147</v>
      </c>
      <c r="C24" s="4649"/>
      <c r="D24" s="4650"/>
      <c r="E24" s="4651"/>
      <c r="F24" s="4879">
        <f t="shared" si="0"/>
        <v>0</v>
      </c>
      <c r="G24" s="4602"/>
      <c r="H24" s="4602"/>
      <c r="I24" s="4602"/>
      <c r="J24" s="4602"/>
    </row>
    <row r="25" spans="1:10" s="4579" customFormat="1" ht="25.5">
      <c r="A25" s="4632" t="s">
        <v>3908</v>
      </c>
      <c r="B25" s="4633" t="s">
        <v>4148</v>
      </c>
      <c r="C25" s="4616">
        <v>3168</v>
      </c>
      <c r="D25" s="4634" t="s">
        <v>3156</v>
      </c>
      <c r="E25" s="4597"/>
      <c r="F25" s="4879">
        <f t="shared" si="0"/>
        <v>0</v>
      </c>
      <c r="G25" s="4602"/>
      <c r="H25" s="4602"/>
      <c r="I25" s="4602"/>
      <c r="J25" s="4602"/>
    </row>
    <row r="26" spans="1:10" s="4579" customFormat="1">
      <c r="A26" s="4632" t="s">
        <v>3909</v>
      </c>
      <c r="B26" s="4633" t="s">
        <v>4149</v>
      </c>
      <c r="C26" s="4616">
        <v>3168</v>
      </c>
      <c r="D26" s="4634" t="s">
        <v>3156</v>
      </c>
      <c r="E26" s="4597"/>
      <c r="F26" s="4879">
        <f t="shared" si="0"/>
        <v>0</v>
      </c>
      <c r="G26" s="4602"/>
      <c r="H26" s="4602"/>
      <c r="I26" s="4602"/>
      <c r="J26" s="4602"/>
    </row>
    <row r="27" spans="1:10" s="4579" customFormat="1">
      <c r="A27" s="4632" t="s">
        <v>3910</v>
      </c>
      <c r="B27" s="4633" t="s">
        <v>4150</v>
      </c>
      <c r="C27" s="4616">
        <v>3009.6</v>
      </c>
      <c r="D27" s="4634" t="s">
        <v>2431</v>
      </c>
      <c r="E27" s="4597"/>
      <c r="F27" s="4879">
        <f t="shared" si="0"/>
        <v>0</v>
      </c>
      <c r="G27" s="4602"/>
      <c r="H27" s="4602"/>
      <c r="I27" s="4602"/>
      <c r="J27" s="4602"/>
    </row>
    <row r="28" spans="1:10" s="4579" customFormat="1">
      <c r="A28" s="4632" t="s">
        <v>3911</v>
      </c>
      <c r="B28" s="4633" t="s">
        <v>4103</v>
      </c>
      <c r="C28" s="4616">
        <v>2200</v>
      </c>
      <c r="D28" s="4634" t="s">
        <v>1</v>
      </c>
      <c r="E28" s="4597"/>
      <c r="F28" s="4879">
        <f t="shared" si="0"/>
        <v>0</v>
      </c>
      <c r="G28" s="4602"/>
      <c r="H28" s="4602"/>
      <c r="I28" s="4602"/>
      <c r="J28" s="4602"/>
    </row>
    <row r="29" spans="1:10" s="4579" customFormat="1">
      <c r="A29" s="4873"/>
      <c r="B29" s="4874"/>
      <c r="C29" s="4875"/>
      <c r="D29" s="4876"/>
      <c r="E29" s="4587"/>
      <c r="F29" s="4879">
        <f t="shared" si="0"/>
        <v>0</v>
      </c>
      <c r="G29" s="4602"/>
      <c r="H29" s="4602"/>
      <c r="I29" s="4602"/>
      <c r="J29" s="4602"/>
    </row>
    <row r="30" spans="1:10" s="4579" customFormat="1">
      <c r="A30" s="4628">
        <v>2</v>
      </c>
      <c r="B30" s="4648" t="s">
        <v>4097</v>
      </c>
      <c r="C30" s="4880"/>
      <c r="D30" s="4881"/>
      <c r="E30" s="5146"/>
      <c r="F30" s="4879">
        <f t="shared" si="0"/>
        <v>0</v>
      </c>
      <c r="G30" s="4602"/>
      <c r="H30" s="4602"/>
      <c r="I30" s="4602"/>
      <c r="J30" s="4602"/>
    </row>
    <row r="31" spans="1:10" s="4579" customFormat="1" ht="12.75" customHeight="1">
      <c r="A31" s="4618">
        <v>2.1</v>
      </c>
      <c r="B31" s="4619" t="s">
        <v>4085</v>
      </c>
      <c r="C31" s="4588">
        <v>40</v>
      </c>
      <c r="D31" s="4620" t="s">
        <v>4086</v>
      </c>
      <c r="E31" s="4589"/>
      <c r="F31" s="4879">
        <f t="shared" si="0"/>
        <v>0</v>
      </c>
      <c r="G31" s="4602"/>
      <c r="H31" s="4602"/>
      <c r="I31" s="4602"/>
      <c r="J31" s="4602"/>
    </row>
    <row r="32" spans="1:10" s="4579" customFormat="1" ht="12.75" customHeight="1">
      <c r="A32" s="4618">
        <v>2.2000000000000002</v>
      </c>
      <c r="B32" s="4619" t="s">
        <v>4087</v>
      </c>
      <c r="C32" s="4588">
        <v>21.26</v>
      </c>
      <c r="D32" s="4620" t="s">
        <v>2430</v>
      </c>
      <c r="E32" s="4589"/>
      <c r="F32" s="4879">
        <f t="shared" si="0"/>
        <v>0</v>
      </c>
      <c r="G32" s="4602"/>
      <c r="H32" s="4602"/>
      <c r="I32" s="4602"/>
      <c r="J32" s="4602"/>
    </row>
    <row r="33" spans="1:12" s="4579" customFormat="1">
      <c r="A33" s="4618">
        <v>2.2999999999999998</v>
      </c>
      <c r="B33" s="4619" t="s">
        <v>4088</v>
      </c>
      <c r="C33" s="4588">
        <v>240</v>
      </c>
      <c r="D33" s="4620" t="s">
        <v>4086</v>
      </c>
      <c r="E33" s="4589"/>
      <c r="F33" s="4879">
        <f t="shared" si="0"/>
        <v>0</v>
      </c>
      <c r="G33" s="4602"/>
      <c r="H33" s="4602"/>
      <c r="I33" s="4602"/>
      <c r="J33" s="4602"/>
    </row>
    <row r="34" spans="1:12" s="4579" customFormat="1">
      <c r="A34" s="4618">
        <v>2.4</v>
      </c>
      <c r="B34" s="4662" t="s">
        <v>4098</v>
      </c>
      <c r="C34" s="4588">
        <v>3</v>
      </c>
      <c r="D34" s="4620" t="s">
        <v>2524</v>
      </c>
      <c r="E34" s="4589"/>
      <c r="F34" s="4879">
        <f t="shared" si="0"/>
        <v>0</v>
      </c>
      <c r="G34" s="4602"/>
      <c r="H34" s="4602"/>
      <c r="I34" s="4602"/>
      <c r="J34" s="4602"/>
    </row>
    <row r="35" spans="1:12" s="4579" customFormat="1">
      <c r="A35" s="4618"/>
      <c r="B35" s="4662"/>
      <c r="C35" s="4621"/>
      <c r="D35" s="4882"/>
      <c r="E35" s="5147"/>
      <c r="F35" s="4879">
        <f t="shared" si="0"/>
        <v>0</v>
      </c>
      <c r="G35" s="4602"/>
      <c r="H35" s="4602"/>
      <c r="I35" s="4602"/>
      <c r="J35" s="4602"/>
    </row>
    <row r="36" spans="1:12" s="4579" customFormat="1">
      <c r="A36" s="4636">
        <v>3</v>
      </c>
      <c r="B36" s="4884" t="s">
        <v>4089</v>
      </c>
      <c r="C36" s="4885"/>
      <c r="D36" s="4886"/>
      <c r="E36" s="5148"/>
      <c r="F36" s="4879">
        <f t="shared" si="0"/>
        <v>0</v>
      </c>
      <c r="G36" s="4602"/>
      <c r="H36" s="4602"/>
      <c r="J36" s="4602"/>
    </row>
    <row r="37" spans="1:12" s="4579" customFormat="1" ht="25.5">
      <c r="A37" s="4632">
        <v>3.1</v>
      </c>
      <c r="B37" s="4633" t="s">
        <v>4151</v>
      </c>
      <c r="C37" s="4621">
        <v>707.3</v>
      </c>
      <c r="D37" s="4620" t="s">
        <v>2430</v>
      </c>
      <c r="E37" s="5147"/>
      <c r="F37" s="4879">
        <f t="shared" si="0"/>
        <v>0</v>
      </c>
      <c r="G37" s="4602"/>
      <c r="H37" s="4602"/>
      <c r="I37" s="4602"/>
      <c r="J37" s="4602"/>
      <c r="K37" s="4602"/>
    </row>
    <row r="38" spans="1:12" s="4579" customFormat="1" ht="25.5">
      <c r="A38" s="4632">
        <v>3.2</v>
      </c>
      <c r="B38" s="4619" t="s">
        <v>4090</v>
      </c>
      <c r="C38" s="4621">
        <v>121.28</v>
      </c>
      <c r="D38" s="4620" t="s">
        <v>2430</v>
      </c>
      <c r="E38" s="5147"/>
      <c r="F38" s="4879">
        <f t="shared" si="0"/>
        <v>0</v>
      </c>
      <c r="G38" s="4602"/>
      <c r="H38" s="4602"/>
      <c r="I38" s="4602"/>
      <c r="J38" s="4602"/>
      <c r="K38" s="4602"/>
    </row>
    <row r="39" spans="1:12" s="4579" customFormat="1" ht="25.5">
      <c r="A39" s="4632">
        <v>3.3</v>
      </c>
      <c r="B39" s="4633" t="s">
        <v>4152</v>
      </c>
      <c r="C39" s="4635">
        <v>145.54</v>
      </c>
      <c r="D39" s="4634" t="s">
        <v>3156</v>
      </c>
      <c r="E39" s="5149"/>
      <c r="F39" s="4879">
        <f t="shared" si="0"/>
        <v>0</v>
      </c>
      <c r="G39" s="4602"/>
      <c r="H39" s="4602"/>
      <c r="I39" s="4602"/>
      <c r="J39" s="4602"/>
      <c r="K39" s="4602"/>
    </row>
    <row r="40" spans="1:12" s="4579" customFormat="1">
      <c r="A40" s="4637">
        <v>3.4</v>
      </c>
      <c r="B40" s="4662" t="s">
        <v>4091</v>
      </c>
      <c r="C40" s="4621">
        <v>732.53</v>
      </c>
      <c r="D40" s="4620" t="s">
        <v>2430</v>
      </c>
      <c r="E40" s="5147"/>
      <c r="F40" s="4883">
        <f>ROUND(E40*C40,2)</f>
        <v>0</v>
      </c>
      <c r="G40" s="4602"/>
      <c r="H40" s="4602"/>
      <c r="I40" s="4602"/>
      <c r="J40" s="4602"/>
    </row>
    <row r="41" spans="1:12" s="4579" customFormat="1">
      <c r="A41" s="4638"/>
      <c r="B41" s="4662"/>
      <c r="C41" s="4621"/>
      <c r="D41" s="4882"/>
      <c r="E41" s="5147"/>
      <c r="F41" s="4883">
        <f>ROUND(E41*C41,2)</f>
        <v>0</v>
      </c>
      <c r="G41" s="4602"/>
      <c r="H41" s="4602"/>
      <c r="I41" s="4602"/>
      <c r="J41" s="4602"/>
      <c r="K41" s="4602"/>
    </row>
    <row r="42" spans="1:12" s="4579" customFormat="1">
      <c r="A42" s="4639">
        <v>4</v>
      </c>
      <c r="B42" s="4640" t="s">
        <v>4153</v>
      </c>
      <c r="C42" s="4621"/>
      <c r="D42" s="4882"/>
      <c r="E42" s="5147"/>
      <c r="F42" s="4883"/>
      <c r="G42" s="4602"/>
      <c r="H42" s="4602"/>
      <c r="I42" s="4602"/>
      <c r="J42" s="4602"/>
      <c r="K42" s="4602"/>
    </row>
    <row r="43" spans="1:12" s="4580" customFormat="1" ht="14.25">
      <c r="A43" s="4639">
        <f>+A37+1</f>
        <v>4.0999999999999996</v>
      </c>
      <c r="B43" s="4884" t="s">
        <v>4106</v>
      </c>
      <c r="C43" s="4621"/>
      <c r="D43" s="4882"/>
      <c r="E43" s="5147"/>
      <c r="F43" s="4883"/>
      <c r="G43" s="4602"/>
      <c r="H43" s="4603"/>
      <c r="I43" s="4603"/>
      <c r="J43" s="4603"/>
      <c r="K43" s="4603"/>
    </row>
    <row r="44" spans="1:12" s="4580" customFormat="1">
      <c r="A44" s="4618" t="s">
        <v>592</v>
      </c>
      <c r="B44" s="4619" t="s">
        <v>4141</v>
      </c>
      <c r="C44" s="4621">
        <v>4.2</v>
      </c>
      <c r="D44" s="4620" t="s">
        <v>2430</v>
      </c>
      <c r="E44" s="5147"/>
      <c r="F44" s="4883">
        <f>ROUND(C44*E44,2)</f>
        <v>0</v>
      </c>
      <c r="G44" s="4602"/>
      <c r="H44" s="4603"/>
      <c r="I44" s="4603"/>
      <c r="J44" s="4603"/>
      <c r="K44" s="4603"/>
      <c r="L44" s="4603"/>
    </row>
    <row r="45" spans="1:12" s="4579" customFormat="1">
      <c r="A45" s="4618" t="s">
        <v>594</v>
      </c>
      <c r="B45" s="4619" t="s">
        <v>4099</v>
      </c>
      <c r="C45" s="4621">
        <v>3.58</v>
      </c>
      <c r="D45" s="4620" t="s">
        <v>2430</v>
      </c>
      <c r="E45" s="5147"/>
      <c r="F45" s="4883">
        <f>ROUND(C45*E45,2)</f>
        <v>0</v>
      </c>
      <c r="G45" s="4602"/>
      <c r="H45" s="4602"/>
      <c r="I45" s="4602"/>
      <c r="J45" s="4602"/>
    </row>
    <row r="46" spans="1:12" s="4579" customFormat="1" ht="14.25">
      <c r="A46" s="4618" t="s">
        <v>596</v>
      </c>
      <c r="B46" s="4619" t="s">
        <v>4116</v>
      </c>
      <c r="C46" s="4621">
        <v>25.47</v>
      </c>
      <c r="D46" s="4620" t="s">
        <v>2430</v>
      </c>
      <c r="E46" s="5147"/>
      <c r="F46" s="4883">
        <f>ROUND(C46*E46,2)</f>
        <v>0</v>
      </c>
      <c r="G46" s="4602"/>
      <c r="H46" s="4602"/>
      <c r="I46" s="4602"/>
      <c r="J46" s="4602"/>
    </row>
    <row r="47" spans="1:12" s="4579" customFormat="1" ht="14.25">
      <c r="A47" s="4618" t="s">
        <v>598</v>
      </c>
      <c r="B47" s="4619" t="s">
        <v>4117</v>
      </c>
      <c r="C47" s="4621">
        <v>20.93</v>
      </c>
      <c r="D47" s="4620" t="s">
        <v>2430</v>
      </c>
      <c r="E47" s="5147"/>
      <c r="F47" s="4883">
        <f t="shared" ref="F47:F79" si="1">ROUND(C47*E47,2)</f>
        <v>0</v>
      </c>
      <c r="G47" s="4602"/>
      <c r="H47" s="4602"/>
      <c r="I47" s="4602"/>
      <c r="J47" s="4602"/>
    </row>
    <row r="48" spans="1:12" s="4579" customFormat="1" ht="14.25">
      <c r="A48" s="4618" t="s">
        <v>2299</v>
      </c>
      <c r="B48" s="4619" t="s">
        <v>4118</v>
      </c>
      <c r="C48" s="4621">
        <v>19.77</v>
      </c>
      <c r="D48" s="4620" t="s">
        <v>2430</v>
      </c>
      <c r="E48" s="5147"/>
      <c r="F48" s="4883">
        <f t="shared" si="1"/>
        <v>0</v>
      </c>
      <c r="G48" s="4602"/>
      <c r="H48" s="4602"/>
      <c r="I48" s="4602"/>
      <c r="J48" s="4602"/>
    </row>
    <row r="49" spans="1:11" s="4579" customFormat="1">
      <c r="A49" s="4618" t="s">
        <v>2300</v>
      </c>
      <c r="B49" s="4619" t="s">
        <v>4107</v>
      </c>
      <c r="C49" s="4621">
        <v>5.5</v>
      </c>
      <c r="D49" s="4620" t="s">
        <v>2430</v>
      </c>
      <c r="E49" s="5147"/>
      <c r="F49" s="4883">
        <f t="shared" si="1"/>
        <v>0</v>
      </c>
      <c r="G49" s="4602"/>
      <c r="H49" s="4602"/>
      <c r="I49" s="4602"/>
      <c r="J49" s="4602"/>
    </row>
    <row r="50" spans="1:11" s="4579" customFormat="1">
      <c r="A50" s="4887"/>
      <c r="B50" s="4633"/>
      <c r="C50" s="4621"/>
      <c r="D50" s="4882"/>
      <c r="E50" s="5147"/>
      <c r="F50" s="4883">
        <f t="shared" si="1"/>
        <v>0</v>
      </c>
      <c r="G50" s="4602"/>
      <c r="H50" s="4602"/>
      <c r="I50" s="4602"/>
      <c r="J50" s="4602"/>
    </row>
    <row r="51" spans="1:11" s="4579" customFormat="1">
      <c r="A51" s="4636">
        <f>+A42+1</f>
        <v>5</v>
      </c>
      <c r="B51" s="4640" t="s">
        <v>4100</v>
      </c>
      <c r="C51" s="4621"/>
      <c r="D51" s="4882"/>
      <c r="E51" s="5147"/>
      <c r="F51" s="4883">
        <f t="shared" si="1"/>
        <v>0</v>
      </c>
      <c r="G51" s="4602"/>
      <c r="H51" s="4602"/>
      <c r="I51" s="4602"/>
      <c r="J51" s="4602"/>
      <c r="K51" s="4602"/>
    </row>
    <row r="52" spans="1:11" s="4579" customFormat="1">
      <c r="A52" s="4618">
        <f>+A51+0.1</f>
        <v>5.0999999999999996</v>
      </c>
      <c r="B52" s="4619" t="s">
        <v>4101</v>
      </c>
      <c r="C52" s="4621">
        <v>26.66</v>
      </c>
      <c r="D52" s="4620" t="s">
        <v>2430</v>
      </c>
      <c r="E52" s="5147"/>
      <c r="F52" s="4883">
        <f>ROUND(C52*E52,2)</f>
        <v>0</v>
      </c>
      <c r="G52" s="4602"/>
      <c r="H52" s="4602"/>
      <c r="I52" s="4602"/>
      <c r="J52" s="4602"/>
    </row>
    <row r="53" spans="1:11" s="4579" customFormat="1">
      <c r="A53" s="4618">
        <f t="shared" ref="A53:A55" si="2">+A52+0.1</f>
        <v>5.2</v>
      </c>
      <c r="B53" s="4619" t="s">
        <v>4102</v>
      </c>
      <c r="C53" s="4621">
        <v>26.66</v>
      </c>
      <c r="D53" s="4620" t="s">
        <v>2430</v>
      </c>
      <c r="E53" s="5147"/>
      <c r="F53" s="4883">
        <f>ROUND(C53*E53,2)</f>
        <v>0</v>
      </c>
      <c r="G53" s="4602"/>
      <c r="H53" s="4602"/>
      <c r="I53" s="4602"/>
      <c r="J53" s="4602"/>
    </row>
    <row r="54" spans="1:11" s="4579" customFormat="1">
      <c r="A54" s="4618">
        <f t="shared" si="2"/>
        <v>5.3</v>
      </c>
      <c r="B54" s="4888" t="s">
        <v>4103</v>
      </c>
      <c r="C54" s="4889">
        <v>19.04</v>
      </c>
      <c r="D54" s="4890" t="s">
        <v>1</v>
      </c>
      <c r="E54" s="5147"/>
      <c r="F54" s="4891">
        <f t="shared" ref="F54:F55" si="3">ROUND(C54*E54,2)</f>
        <v>0</v>
      </c>
      <c r="G54" s="4602"/>
      <c r="H54" s="4602"/>
      <c r="I54" s="4602"/>
      <c r="J54" s="4602"/>
    </row>
    <row r="55" spans="1:11" s="4579" customFormat="1">
      <c r="A55" s="4618">
        <f t="shared" si="2"/>
        <v>5.4</v>
      </c>
      <c r="B55" s="4619" t="s">
        <v>4094</v>
      </c>
      <c r="C55" s="4621">
        <v>19.04</v>
      </c>
      <c r="D55" s="4590" t="s">
        <v>2432</v>
      </c>
      <c r="E55" s="5147"/>
      <c r="F55" s="4891">
        <f t="shared" si="3"/>
        <v>0</v>
      </c>
      <c r="G55" s="4602"/>
      <c r="H55" s="4602"/>
      <c r="I55" s="4602"/>
      <c r="J55" s="4602"/>
    </row>
    <row r="56" spans="1:11" s="4579" customFormat="1">
      <c r="A56" s="4887"/>
      <c r="B56" s="4619"/>
      <c r="C56" s="4621"/>
      <c r="D56" s="4882"/>
      <c r="E56" s="5147"/>
      <c r="F56" s="4883">
        <f t="shared" si="1"/>
        <v>0</v>
      </c>
      <c r="G56" s="4602"/>
      <c r="H56" s="4602"/>
      <c r="I56" s="4602"/>
      <c r="J56" s="4602"/>
    </row>
    <row r="57" spans="1:11" s="4579" customFormat="1">
      <c r="A57" s="4636">
        <f>+A51+1</f>
        <v>6</v>
      </c>
      <c r="B57" s="4892" t="s">
        <v>2278</v>
      </c>
      <c r="C57" s="4621"/>
      <c r="D57" s="4882"/>
      <c r="E57" s="5147"/>
      <c r="F57" s="4883">
        <f t="shared" si="1"/>
        <v>0</v>
      </c>
      <c r="G57" s="4602"/>
      <c r="H57" s="4602"/>
      <c r="I57" s="4602"/>
      <c r="J57" s="4602"/>
    </row>
    <row r="58" spans="1:11" s="4579" customFormat="1" ht="14.25">
      <c r="A58" s="4628">
        <f>+A57+0.1</f>
        <v>6.1</v>
      </c>
      <c r="B58" s="4892" t="s">
        <v>4119</v>
      </c>
      <c r="C58" s="4621"/>
      <c r="D58" s="4882"/>
      <c r="E58" s="5147"/>
      <c r="F58" s="4883">
        <f t="shared" si="1"/>
        <v>0</v>
      </c>
      <c r="G58" s="4602"/>
      <c r="H58" s="4602"/>
      <c r="I58" s="4602"/>
      <c r="J58" s="4602"/>
    </row>
    <row r="59" spans="1:11" s="4579" customFormat="1">
      <c r="A59" s="4618" t="s">
        <v>628</v>
      </c>
      <c r="B59" s="4619" t="s">
        <v>4141</v>
      </c>
      <c r="C59" s="4621">
        <v>1.85</v>
      </c>
      <c r="D59" s="4620" t="s">
        <v>2430</v>
      </c>
      <c r="E59" s="5147"/>
      <c r="F59" s="4883">
        <f t="shared" si="1"/>
        <v>0</v>
      </c>
      <c r="G59" s="4602"/>
      <c r="H59" s="4602"/>
      <c r="I59" s="4602"/>
      <c r="J59" s="4602"/>
    </row>
    <row r="60" spans="1:11" s="4579" customFormat="1">
      <c r="A60" s="4618" t="s">
        <v>4109</v>
      </c>
      <c r="B60" s="4893" t="s">
        <v>4104</v>
      </c>
      <c r="C60" s="4621">
        <v>29.85</v>
      </c>
      <c r="D60" s="4620" t="s">
        <v>2430</v>
      </c>
      <c r="E60" s="5147"/>
      <c r="F60" s="4883">
        <f t="shared" si="1"/>
        <v>0</v>
      </c>
      <c r="G60" s="4602"/>
      <c r="H60" s="4602"/>
      <c r="I60" s="4602"/>
      <c r="J60" s="4602"/>
    </row>
    <row r="61" spans="1:11" s="4579" customFormat="1" ht="27">
      <c r="A61" s="4618" t="s">
        <v>4110</v>
      </c>
      <c r="B61" s="4893" t="s">
        <v>4120</v>
      </c>
      <c r="C61" s="4621">
        <v>34.03</v>
      </c>
      <c r="D61" s="4620" t="s">
        <v>2430</v>
      </c>
      <c r="E61" s="5147"/>
      <c r="F61" s="4883">
        <f t="shared" si="1"/>
        <v>0</v>
      </c>
      <c r="G61" s="4602"/>
      <c r="H61" s="4602"/>
      <c r="I61" s="4602"/>
      <c r="J61" s="4602"/>
    </row>
    <row r="62" spans="1:11" s="4579" customFormat="1" ht="14.25">
      <c r="A62" s="4618" t="s">
        <v>4111</v>
      </c>
      <c r="B62" s="4893" t="s">
        <v>4121</v>
      </c>
      <c r="C62" s="4621">
        <v>19.05</v>
      </c>
      <c r="D62" s="4620" t="s">
        <v>2430</v>
      </c>
      <c r="E62" s="5147"/>
      <c r="F62" s="4883">
        <f t="shared" si="1"/>
        <v>0</v>
      </c>
      <c r="G62" s="4602"/>
      <c r="H62" s="4602"/>
      <c r="I62" s="4602"/>
      <c r="J62" s="4602"/>
    </row>
    <row r="63" spans="1:11" s="4579" customFormat="1" ht="14.25">
      <c r="A63" s="4618" t="s">
        <v>4112</v>
      </c>
      <c r="B63" s="4893" t="s">
        <v>4122</v>
      </c>
      <c r="C63" s="4621">
        <v>7.38</v>
      </c>
      <c r="D63" s="4620" t="s">
        <v>2430</v>
      </c>
      <c r="E63" s="5147"/>
      <c r="F63" s="4883">
        <f t="shared" si="1"/>
        <v>0</v>
      </c>
      <c r="G63" s="4602"/>
      <c r="H63" s="4602"/>
      <c r="I63" s="4602"/>
      <c r="J63" s="4602"/>
    </row>
    <row r="64" spans="1:11" s="4579" customFormat="1" ht="14.25">
      <c r="A64" s="4618" t="s">
        <v>4113</v>
      </c>
      <c r="B64" s="4893" t="s">
        <v>4123</v>
      </c>
      <c r="C64" s="4621">
        <v>1.3</v>
      </c>
      <c r="D64" s="4620" t="s">
        <v>2430</v>
      </c>
      <c r="E64" s="5147"/>
      <c r="F64" s="4883">
        <f t="shared" si="1"/>
        <v>0</v>
      </c>
      <c r="G64" s="4602"/>
      <c r="H64" s="4602"/>
      <c r="I64" s="4602"/>
      <c r="J64" s="4602"/>
    </row>
    <row r="65" spans="1:10" s="4579" customFormat="1" ht="14.25">
      <c r="A65" s="4618" t="s">
        <v>4154</v>
      </c>
      <c r="B65" s="4893" t="s">
        <v>4124</v>
      </c>
      <c r="C65" s="4621">
        <v>0.36</v>
      </c>
      <c r="D65" s="4620" t="s">
        <v>2430</v>
      </c>
      <c r="E65" s="5147"/>
      <c r="F65" s="4883">
        <f t="shared" si="1"/>
        <v>0</v>
      </c>
      <c r="G65" s="4602"/>
      <c r="H65" s="4602"/>
      <c r="I65" s="4602"/>
      <c r="J65" s="4602"/>
    </row>
    <row r="66" spans="1:10" s="4579" customFormat="1">
      <c r="A66" s="4618" t="s">
        <v>4155</v>
      </c>
      <c r="B66" s="4893" t="s">
        <v>4108</v>
      </c>
      <c r="C66" s="4621">
        <v>0.83</v>
      </c>
      <c r="D66" s="4620" t="s">
        <v>2430</v>
      </c>
      <c r="E66" s="5147"/>
      <c r="F66" s="4883">
        <f t="shared" si="1"/>
        <v>0</v>
      </c>
      <c r="G66" s="4602"/>
      <c r="H66" s="4602"/>
      <c r="I66" s="4602"/>
      <c r="J66" s="4602"/>
    </row>
    <row r="67" spans="1:10" s="4578" customFormat="1" ht="14.25">
      <c r="A67" s="4618" t="s">
        <v>4156</v>
      </c>
      <c r="B67" s="4893" t="s">
        <v>4125</v>
      </c>
      <c r="C67" s="4621">
        <v>6.37</v>
      </c>
      <c r="D67" s="4620" t="s">
        <v>2430</v>
      </c>
      <c r="E67" s="5147"/>
      <c r="F67" s="4883">
        <f t="shared" si="1"/>
        <v>0</v>
      </c>
      <c r="G67" s="4602"/>
      <c r="H67" s="4604"/>
      <c r="I67" s="4604"/>
      <c r="J67" s="4604"/>
    </row>
    <row r="68" spans="1:10" s="4581" customFormat="1">
      <c r="A68" s="4887"/>
      <c r="B68" s="4619"/>
      <c r="C68" s="4621"/>
      <c r="D68" s="4882"/>
      <c r="E68" s="5147"/>
      <c r="F68" s="4883">
        <f t="shared" si="1"/>
        <v>0</v>
      </c>
      <c r="G68" s="4602"/>
      <c r="H68" s="4605"/>
      <c r="I68" s="4605"/>
      <c r="J68" s="4605"/>
    </row>
    <row r="69" spans="1:10" s="4581" customFormat="1" ht="15" customHeight="1">
      <c r="A69" s="4636">
        <v>7</v>
      </c>
      <c r="B69" s="4884" t="s">
        <v>4092</v>
      </c>
      <c r="C69" s="4894"/>
      <c r="D69" s="4895"/>
      <c r="E69" s="5150"/>
      <c r="F69" s="4883">
        <f t="shared" si="1"/>
        <v>0</v>
      </c>
      <c r="G69" s="4602"/>
      <c r="H69" s="4605"/>
      <c r="I69" s="4605"/>
      <c r="J69" s="4605"/>
    </row>
    <row r="70" spans="1:10" s="4581" customFormat="1" ht="15" customHeight="1">
      <c r="A70" s="4618">
        <f>+A69+0.1</f>
        <v>7.1</v>
      </c>
      <c r="B70" s="4896" t="s">
        <v>2567</v>
      </c>
      <c r="C70" s="4894">
        <v>177.83</v>
      </c>
      <c r="D70" s="4882" t="s">
        <v>4083</v>
      </c>
      <c r="E70" s="5150"/>
      <c r="F70" s="4883">
        <f t="shared" si="1"/>
        <v>0</v>
      </c>
      <c r="G70" s="4602"/>
      <c r="H70" s="4605"/>
      <c r="I70" s="4605"/>
      <c r="J70" s="4605"/>
    </row>
    <row r="71" spans="1:10" s="4579" customFormat="1" ht="14.25">
      <c r="A71" s="4618">
        <f t="shared" ref="A71:A73" si="4">+A70+0.1</f>
        <v>7.2</v>
      </c>
      <c r="B71" s="4619" t="s">
        <v>4105</v>
      </c>
      <c r="C71" s="4621">
        <v>177.83</v>
      </c>
      <c r="D71" s="4882" t="s">
        <v>4083</v>
      </c>
      <c r="E71" s="5147"/>
      <c r="F71" s="4883">
        <f t="shared" si="1"/>
        <v>0</v>
      </c>
      <c r="G71" s="4602"/>
      <c r="H71" s="4602"/>
      <c r="I71" s="4602"/>
      <c r="J71" s="4602"/>
    </row>
    <row r="72" spans="1:10" s="4579" customFormat="1" ht="14.25">
      <c r="A72" s="4618">
        <f t="shared" si="4"/>
        <v>7.3</v>
      </c>
      <c r="B72" s="4619" t="s">
        <v>2435</v>
      </c>
      <c r="C72" s="4621">
        <v>78.680000000000007</v>
      </c>
      <c r="D72" s="4882" t="s">
        <v>4083</v>
      </c>
      <c r="E72" s="5147"/>
      <c r="F72" s="4883">
        <f t="shared" si="1"/>
        <v>0</v>
      </c>
      <c r="G72" s="4602"/>
      <c r="H72" s="4602"/>
      <c r="I72" s="4602"/>
      <c r="J72" s="4602"/>
    </row>
    <row r="73" spans="1:10" s="4579" customFormat="1" ht="14.25">
      <c r="A73" s="4618">
        <f t="shared" si="4"/>
        <v>7.4</v>
      </c>
      <c r="B73" s="4619" t="s">
        <v>4093</v>
      </c>
      <c r="C73" s="4621">
        <v>52.3</v>
      </c>
      <c r="D73" s="4882" t="s">
        <v>4083</v>
      </c>
      <c r="E73" s="5147"/>
      <c r="F73" s="4883">
        <f t="shared" si="1"/>
        <v>0</v>
      </c>
      <c r="G73" s="4602"/>
      <c r="H73" s="4602"/>
      <c r="I73" s="4602"/>
      <c r="J73" s="4602"/>
    </row>
    <row r="74" spans="1:10" s="4579" customFormat="1">
      <c r="A74" s="4618">
        <f>+A73+0.1</f>
        <v>7.5</v>
      </c>
      <c r="B74" s="4619" t="s">
        <v>3458</v>
      </c>
      <c r="C74" s="4621">
        <v>166.62</v>
      </c>
      <c r="D74" s="4882" t="s">
        <v>1</v>
      </c>
      <c r="E74" s="5147"/>
      <c r="F74" s="4883">
        <f t="shared" si="1"/>
        <v>0</v>
      </c>
      <c r="G74" s="4602"/>
      <c r="H74" s="4602"/>
      <c r="I74" s="4602"/>
      <c r="J74" s="4602"/>
    </row>
    <row r="75" spans="1:10" s="4579" customFormat="1">
      <c r="A75" s="4897"/>
      <c r="B75" s="4619"/>
      <c r="C75" s="4621"/>
      <c r="D75" s="4882"/>
      <c r="E75" s="5147"/>
      <c r="F75" s="4883">
        <f t="shared" si="1"/>
        <v>0</v>
      </c>
      <c r="G75" s="4602"/>
      <c r="H75" s="4602"/>
      <c r="I75" s="4602"/>
      <c r="J75" s="4602"/>
    </row>
    <row r="76" spans="1:10" s="4580" customFormat="1" ht="14.25" customHeight="1">
      <c r="A76" s="4636">
        <f>+A69+1</f>
        <v>8</v>
      </c>
      <c r="B76" s="4884" t="s">
        <v>4095</v>
      </c>
      <c r="C76" s="4621"/>
      <c r="D76" s="4882"/>
      <c r="E76" s="5147"/>
      <c r="F76" s="4883">
        <f t="shared" si="1"/>
        <v>0</v>
      </c>
      <c r="G76" s="4602"/>
      <c r="H76" s="4603"/>
      <c r="I76" s="4603"/>
      <c r="J76" s="4603"/>
    </row>
    <row r="77" spans="1:10" s="4580" customFormat="1" ht="25.5">
      <c r="A77" s="4618">
        <f>0.1+A76</f>
        <v>8.1</v>
      </c>
      <c r="B77" s="4633" t="s">
        <v>4162</v>
      </c>
      <c r="C77" s="4621">
        <v>5.79</v>
      </c>
      <c r="D77" s="4882" t="s">
        <v>1</v>
      </c>
      <c r="E77" s="5147"/>
      <c r="F77" s="4883">
        <f t="shared" si="1"/>
        <v>0</v>
      </c>
      <c r="G77" s="4602"/>
      <c r="H77" s="4603"/>
      <c r="I77" s="4603"/>
      <c r="J77" s="4603"/>
    </row>
    <row r="78" spans="1:10" s="4580" customFormat="1">
      <c r="A78" s="4618">
        <f t="shared" ref="A78:A85" si="5">A77+0.1</f>
        <v>8.1999999999999993</v>
      </c>
      <c r="B78" s="4619" t="s">
        <v>4140</v>
      </c>
      <c r="C78" s="4621">
        <v>1</v>
      </c>
      <c r="D78" s="4882" t="s">
        <v>2433</v>
      </c>
      <c r="E78" s="5147"/>
      <c r="F78" s="4883">
        <f t="shared" si="1"/>
        <v>0</v>
      </c>
      <c r="G78" s="4602"/>
      <c r="H78" s="4603"/>
      <c r="I78" s="4603"/>
      <c r="J78" s="4603"/>
    </row>
    <row r="79" spans="1:10" s="4580" customFormat="1" ht="25.5">
      <c r="A79" s="4618">
        <f t="shared" si="5"/>
        <v>8.3000000000000007</v>
      </c>
      <c r="B79" s="4617" t="s">
        <v>4157</v>
      </c>
      <c r="C79" s="4635">
        <v>20</v>
      </c>
      <c r="D79" s="4641" t="s">
        <v>2433</v>
      </c>
      <c r="E79" s="5149"/>
      <c r="F79" s="4883">
        <f t="shared" si="1"/>
        <v>0</v>
      </c>
      <c r="G79" s="4602"/>
      <c r="H79" s="4603"/>
      <c r="I79" s="4603"/>
      <c r="J79" s="4603"/>
    </row>
    <row r="80" spans="1:10" s="4580" customFormat="1" ht="17.25" customHeight="1">
      <c r="A80" s="4618">
        <f t="shared" si="5"/>
        <v>8.4</v>
      </c>
      <c r="B80" s="4633" t="s">
        <v>4161</v>
      </c>
      <c r="C80" s="4898">
        <v>2</v>
      </c>
      <c r="D80" s="4882" t="s">
        <v>2433</v>
      </c>
      <c r="E80" s="5147"/>
      <c r="F80" s="4899">
        <f>ROUND(E80*C80,2)</f>
        <v>0</v>
      </c>
      <c r="G80" s="4602"/>
      <c r="H80" s="4603"/>
      <c r="I80" s="4603"/>
      <c r="J80" s="4603"/>
    </row>
    <row r="81" spans="1:22" s="4580" customFormat="1" ht="25.5">
      <c r="A81" s="4618">
        <f t="shared" si="5"/>
        <v>8.5</v>
      </c>
      <c r="B81" s="4619" t="s">
        <v>4139</v>
      </c>
      <c r="C81" s="4898">
        <v>1</v>
      </c>
      <c r="D81" s="4882" t="s">
        <v>2433</v>
      </c>
      <c r="E81" s="5147"/>
      <c r="F81" s="4899">
        <f>ROUND(E81*C81,2)</f>
        <v>0</v>
      </c>
      <c r="G81" s="4602"/>
      <c r="H81" s="4603"/>
      <c r="I81" s="4603"/>
      <c r="J81" s="4603"/>
    </row>
    <row r="82" spans="1:22" s="4580" customFormat="1" ht="25.5">
      <c r="A82" s="4618">
        <f t="shared" si="5"/>
        <v>8.6</v>
      </c>
      <c r="B82" s="4619" t="s">
        <v>4159</v>
      </c>
      <c r="C82" s="4621">
        <v>6</v>
      </c>
      <c r="D82" s="4882" t="s">
        <v>1</v>
      </c>
      <c r="E82" s="5147"/>
      <c r="F82" s="4883">
        <f>ROUND(C82*E82,2)</f>
        <v>0</v>
      </c>
      <c r="G82" s="4602"/>
      <c r="H82" s="4603"/>
      <c r="I82" s="4603"/>
      <c r="J82" s="4603"/>
    </row>
    <row r="83" spans="1:22" s="4580" customFormat="1" ht="25.5">
      <c r="A83" s="4618">
        <f t="shared" si="5"/>
        <v>8.6999999999999993</v>
      </c>
      <c r="B83" s="4633" t="s">
        <v>4160</v>
      </c>
      <c r="C83" s="4621">
        <v>6</v>
      </c>
      <c r="D83" s="4882" t="s">
        <v>1</v>
      </c>
      <c r="E83" s="5147"/>
      <c r="F83" s="4883">
        <f>ROUND(C83*E83,2)</f>
        <v>0</v>
      </c>
      <c r="G83" s="4602"/>
      <c r="H83" s="4603"/>
      <c r="I83" s="4603"/>
      <c r="J83" s="4603"/>
    </row>
    <row r="84" spans="1:22" s="4580" customFormat="1" ht="25.5">
      <c r="A84" s="4618">
        <f t="shared" si="5"/>
        <v>8.8000000000000007</v>
      </c>
      <c r="B84" s="4619" t="s">
        <v>4158</v>
      </c>
      <c r="C84" s="4621">
        <v>6</v>
      </c>
      <c r="D84" s="4882" t="s">
        <v>1</v>
      </c>
      <c r="E84" s="5151"/>
      <c r="F84" s="4883">
        <f>ROUND(E84*C84,2)</f>
        <v>0</v>
      </c>
      <c r="G84" s="4602"/>
      <c r="H84" s="4603"/>
      <c r="I84" s="4603"/>
      <c r="J84" s="4603"/>
    </row>
    <row r="85" spans="1:22" s="4580" customFormat="1" ht="14.25" customHeight="1">
      <c r="A85" s="4618">
        <f t="shared" si="5"/>
        <v>8.9</v>
      </c>
      <c r="B85" s="4619" t="s">
        <v>4164</v>
      </c>
      <c r="C85" s="4621">
        <v>3</v>
      </c>
      <c r="D85" s="4882" t="s">
        <v>2433</v>
      </c>
      <c r="E85" s="5147"/>
      <c r="F85" s="4883">
        <f>ROUND(C85*E85,2)</f>
        <v>0</v>
      </c>
      <c r="G85" s="4602"/>
      <c r="H85" s="4603"/>
      <c r="I85" s="4603"/>
      <c r="J85" s="4603"/>
    </row>
    <row r="86" spans="1:22" s="4580" customFormat="1">
      <c r="A86" s="4897">
        <v>8.1</v>
      </c>
      <c r="B86" s="4619" t="s">
        <v>4163</v>
      </c>
      <c r="C86" s="4621">
        <v>3</v>
      </c>
      <c r="D86" s="4882" t="s">
        <v>2433</v>
      </c>
      <c r="E86" s="5147"/>
      <c r="F86" s="4883">
        <f>ROUND(C86*E86,2)</f>
        <v>0</v>
      </c>
      <c r="G86" s="4602"/>
      <c r="H86" s="4603"/>
      <c r="I86" s="4603"/>
      <c r="J86" s="4603"/>
    </row>
    <row r="87" spans="1:22" s="4582" customFormat="1" ht="14.25" customHeight="1">
      <c r="A87" s="4900"/>
      <c r="B87" s="4901" t="s">
        <v>4042</v>
      </c>
      <c r="C87" s="4902"/>
      <c r="D87" s="4903"/>
      <c r="E87" s="5152"/>
      <c r="F87" s="4904">
        <f>SUM(F17:F86)</f>
        <v>0</v>
      </c>
      <c r="G87" s="4602"/>
      <c r="H87" s="4606"/>
      <c r="I87" s="4606"/>
      <c r="J87" s="4606"/>
    </row>
    <row r="88" spans="1:22">
      <c r="A88" s="4905"/>
      <c r="B88" s="4906"/>
      <c r="C88" s="4907"/>
      <c r="D88" s="4908"/>
      <c r="E88" s="5153"/>
      <c r="F88" s="4909"/>
      <c r="G88" s="4602"/>
      <c r="J88" s="4542"/>
      <c r="K88" s="4530"/>
      <c r="L88" s="4543"/>
      <c r="M88" s="4530"/>
    </row>
    <row r="89" spans="1:22" s="4541" customFormat="1" ht="25.5">
      <c r="A89" s="4910" t="s">
        <v>9</v>
      </c>
      <c r="B89" s="4911" t="s">
        <v>4050</v>
      </c>
      <c r="C89" s="4912"/>
      <c r="D89" s="4913"/>
      <c r="E89" s="5154"/>
      <c r="F89" s="4914"/>
      <c r="G89" s="4602"/>
      <c r="H89" s="4607"/>
      <c r="I89" s="4607"/>
      <c r="J89" s="4607"/>
    </row>
    <row r="90" spans="1:22">
      <c r="A90" s="4905"/>
      <c r="B90" s="4906"/>
      <c r="C90" s="4907"/>
      <c r="D90" s="4908"/>
      <c r="E90" s="5153"/>
      <c r="F90" s="4909"/>
      <c r="G90" s="4602"/>
      <c r="J90" s="4542"/>
      <c r="K90" s="4530"/>
      <c r="L90" s="4543"/>
      <c r="M90" s="4530"/>
    </row>
    <row r="91" spans="1:22" s="4591" customFormat="1">
      <c r="A91" s="4915">
        <v>1</v>
      </c>
      <c r="B91" s="4916" t="s">
        <v>2165</v>
      </c>
      <c r="C91" s="4917"/>
      <c r="D91" s="4620"/>
      <c r="E91" s="5155"/>
      <c r="F91" s="4918">
        <f t="shared" ref="F91:F92" si="6">ROUND(C91*E91,2)</f>
        <v>0</v>
      </c>
      <c r="G91" s="4602"/>
      <c r="H91" s="4544"/>
      <c r="I91" s="4530"/>
      <c r="J91" s="4530"/>
      <c r="K91" s="4241"/>
      <c r="L91" s="4237"/>
      <c r="M91" s="4237"/>
      <c r="N91" s="4237"/>
      <c r="O91" s="4237"/>
      <c r="P91" s="4237"/>
      <c r="Q91" s="4237"/>
      <c r="R91" s="4237"/>
      <c r="S91" s="4237"/>
      <c r="T91" s="4237"/>
      <c r="U91" s="4237"/>
      <c r="V91" s="4237"/>
    </row>
    <row r="92" spans="1:22" s="4591" customFormat="1">
      <c r="A92" s="4642">
        <v>1.1000000000000001</v>
      </c>
      <c r="B92" s="4619" t="s">
        <v>4143</v>
      </c>
      <c r="C92" s="4616">
        <v>24000</v>
      </c>
      <c r="D92" s="4634" t="s">
        <v>3741</v>
      </c>
      <c r="E92" s="5145"/>
      <c r="F92" s="4918">
        <f t="shared" si="6"/>
        <v>0</v>
      </c>
      <c r="G92" s="4602"/>
      <c r="H92" s="4544"/>
      <c r="I92" s="4530"/>
      <c r="J92" s="4530"/>
      <c r="K92" s="4241"/>
      <c r="L92" s="4237"/>
      <c r="M92" s="4237"/>
      <c r="N92" s="4237"/>
      <c r="O92" s="4237"/>
      <c r="P92" s="4237"/>
      <c r="Q92" s="4237"/>
      <c r="R92" s="4237"/>
      <c r="S92" s="4237"/>
      <c r="T92" s="4237"/>
      <c r="U92" s="4237"/>
      <c r="V92" s="4237"/>
    </row>
    <row r="93" spans="1:22" s="4546" customFormat="1">
      <c r="A93" s="4642">
        <f>A92+0.1</f>
        <v>1.2</v>
      </c>
      <c r="B93" s="4906" t="s">
        <v>2353</v>
      </c>
      <c r="C93" s="4917">
        <v>8811.2999999999993</v>
      </c>
      <c r="D93" s="4620" t="s">
        <v>1</v>
      </c>
      <c r="E93" s="5155"/>
      <c r="F93" s="4918">
        <f>ROUND(C93*E93,2)</f>
        <v>0</v>
      </c>
      <c r="G93" s="4602"/>
      <c r="H93" s="4545"/>
      <c r="I93" s="4547"/>
      <c r="J93" s="4547"/>
      <c r="K93" s="4548"/>
    </row>
    <row r="94" spans="1:22" s="4591" customFormat="1">
      <c r="A94" s="4919"/>
      <c r="B94" s="4906"/>
      <c r="C94" s="4917"/>
      <c r="D94" s="4620"/>
      <c r="E94" s="5155"/>
      <c r="F94" s="4918">
        <f t="shared" ref="F94:F101" si="7">ROUND(C94*E94,2)</f>
        <v>0</v>
      </c>
      <c r="G94" s="4602"/>
      <c r="H94" s="4544"/>
      <c r="I94" s="4530"/>
      <c r="J94" s="4530"/>
      <c r="K94" s="4241"/>
      <c r="L94" s="4237"/>
      <c r="M94" s="4237"/>
      <c r="N94" s="4237"/>
      <c r="O94" s="4237"/>
      <c r="P94" s="4237"/>
      <c r="Q94" s="4237"/>
      <c r="R94" s="4237"/>
      <c r="S94" s="4237"/>
      <c r="T94" s="4237"/>
      <c r="U94" s="4237"/>
      <c r="V94" s="4237"/>
    </row>
    <row r="95" spans="1:22">
      <c r="A95" s="4920">
        <f>A93+1</f>
        <v>2</v>
      </c>
      <c r="B95" s="4916" t="s">
        <v>38</v>
      </c>
      <c r="C95" s="4917"/>
      <c r="D95" s="4620"/>
      <c r="E95" s="5155"/>
      <c r="F95" s="4918">
        <f t="shared" si="7"/>
        <v>0</v>
      </c>
      <c r="G95" s="4602"/>
      <c r="H95" s="4544"/>
      <c r="K95" s="4241"/>
    </row>
    <row r="96" spans="1:22" ht="25.5">
      <c r="A96" s="4643">
        <v>2.1</v>
      </c>
      <c r="B96" s="4644" t="s">
        <v>4165</v>
      </c>
      <c r="C96" s="4645">
        <v>1375.41</v>
      </c>
      <c r="D96" s="4646" t="s">
        <v>4126</v>
      </c>
      <c r="E96" s="5145"/>
      <c r="F96" s="4918">
        <f t="shared" si="7"/>
        <v>0</v>
      </c>
      <c r="G96" s="4602"/>
      <c r="H96" s="4544"/>
      <c r="K96" s="4241"/>
    </row>
    <row r="97" spans="1:22" s="4546" customFormat="1" ht="14.25">
      <c r="A97" s="4642">
        <v>2.2000000000000002</v>
      </c>
      <c r="B97" s="4906" t="s">
        <v>4114</v>
      </c>
      <c r="C97" s="4921">
        <v>7793.98</v>
      </c>
      <c r="D97" s="4922" t="s">
        <v>4126</v>
      </c>
      <c r="E97" s="5156"/>
      <c r="F97" s="4918">
        <f t="shared" si="7"/>
        <v>0</v>
      </c>
      <c r="G97" s="4602"/>
      <c r="H97" s="4545"/>
      <c r="I97" s="4547"/>
      <c r="J97" s="4547"/>
      <c r="K97" s="4548"/>
    </row>
    <row r="98" spans="1:22" s="4546" customFormat="1">
      <c r="A98" s="4642">
        <v>2.2999999999999998</v>
      </c>
      <c r="B98" s="4906" t="s">
        <v>4051</v>
      </c>
      <c r="C98" s="4923">
        <v>277.45999999999998</v>
      </c>
      <c r="D98" s="4913" t="s">
        <v>3177</v>
      </c>
      <c r="E98" s="5157"/>
      <c r="F98" s="4918">
        <f t="shared" si="7"/>
        <v>0</v>
      </c>
      <c r="G98" s="4602"/>
      <c r="H98" s="4549"/>
      <c r="I98" s="4547"/>
      <c r="J98" s="4547"/>
    </row>
    <row r="99" spans="1:22" s="4546" customFormat="1" ht="25.5">
      <c r="A99" s="4643">
        <v>2.4</v>
      </c>
      <c r="B99" s="4644" t="s">
        <v>4166</v>
      </c>
      <c r="C99" s="4616">
        <v>1650.49</v>
      </c>
      <c r="D99" s="4634" t="s">
        <v>3156</v>
      </c>
      <c r="E99" s="5157"/>
      <c r="F99" s="4918">
        <f t="shared" si="7"/>
        <v>0</v>
      </c>
      <c r="G99" s="4602"/>
      <c r="H99" s="4549"/>
      <c r="I99" s="4547"/>
      <c r="J99" s="4547"/>
    </row>
    <row r="100" spans="1:22" s="4546" customFormat="1" ht="25.5" customHeight="1">
      <c r="A100" s="4642">
        <v>2.5</v>
      </c>
      <c r="B100" s="4906" t="s">
        <v>4052</v>
      </c>
      <c r="C100" s="4924">
        <v>8083.24</v>
      </c>
      <c r="D100" s="4922" t="s">
        <v>4128</v>
      </c>
      <c r="E100" s="5155"/>
      <c r="F100" s="4918">
        <f t="shared" si="7"/>
        <v>0</v>
      </c>
      <c r="G100" s="4602"/>
      <c r="H100" s="4545"/>
      <c r="I100" s="4547"/>
      <c r="J100" s="4547"/>
    </row>
    <row r="101" spans="1:22" s="4546" customFormat="1" ht="25.5">
      <c r="A101" s="4642">
        <v>2.6</v>
      </c>
      <c r="B101" s="4906" t="s">
        <v>4115</v>
      </c>
      <c r="C101" s="4924">
        <v>1303.3800000000001</v>
      </c>
      <c r="D101" s="4922" t="s">
        <v>4127</v>
      </c>
      <c r="E101" s="5158"/>
      <c r="F101" s="4918">
        <f t="shared" si="7"/>
        <v>0</v>
      </c>
      <c r="G101" s="4602"/>
      <c r="H101" s="4545"/>
      <c r="I101" s="4547"/>
      <c r="J101" s="4547"/>
      <c r="K101" s="4548"/>
    </row>
    <row r="102" spans="1:22" s="4591" customFormat="1">
      <c r="A102" s="4920"/>
      <c r="B102" s="4925"/>
      <c r="C102" s="4917"/>
      <c r="D102" s="4620"/>
      <c r="E102" s="5155"/>
      <c r="F102" s="4918"/>
      <c r="G102" s="4602"/>
      <c r="H102" s="4544"/>
      <c r="I102" s="4530"/>
      <c r="J102" s="4530"/>
      <c r="K102" s="4241"/>
      <c r="L102" s="4237"/>
      <c r="M102" s="4237"/>
      <c r="N102" s="4237"/>
      <c r="O102" s="4237"/>
      <c r="P102" s="4237"/>
      <c r="Q102" s="4237"/>
      <c r="R102" s="4237"/>
      <c r="S102" s="4237"/>
      <c r="T102" s="4237"/>
      <c r="U102" s="4237"/>
      <c r="V102" s="4237"/>
    </row>
    <row r="103" spans="1:22" s="4591" customFormat="1">
      <c r="A103" s="4920">
        <f>A95+1</f>
        <v>3</v>
      </c>
      <c r="B103" s="4926" t="s">
        <v>4053</v>
      </c>
      <c r="C103" s="4917"/>
      <c r="D103" s="4620"/>
      <c r="E103" s="5155"/>
      <c r="F103" s="4918"/>
      <c r="G103" s="4602"/>
      <c r="H103" s="4544"/>
      <c r="I103" s="4530"/>
      <c r="J103" s="4530"/>
      <c r="K103" s="4241"/>
      <c r="L103" s="4237"/>
      <c r="M103" s="4237"/>
      <c r="N103" s="4237"/>
      <c r="O103" s="4237"/>
      <c r="P103" s="4237"/>
      <c r="Q103" s="4237"/>
      <c r="R103" s="4237"/>
      <c r="S103" s="4237"/>
      <c r="T103" s="4237"/>
      <c r="U103" s="4237"/>
      <c r="V103" s="4237"/>
    </row>
    <row r="104" spans="1:22" s="4546" customFormat="1">
      <c r="A104" s="4927">
        <f>A103+0.1</f>
        <v>3.1</v>
      </c>
      <c r="B104" s="4928" t="s">
        <v>4096</v>
      </c>
      <c r="C104" s="4917">
        <v>3572.26</v>
      </c>
      <c r="D104" s="4929" t="s">
        <v>1</v>
      </c>
      <c r="E104" s="5157"/>
      <c r="F104" s="4918">
        <f>ROUND(C104*E104,2)</f>
        <v>0</v>
      </c>
      <c r="G104" s="4602"/>
      <c r="H104" s="4545"/>
      <c r="I104" s="4549"/>
      <c r="J104" s="4547"/>
      <c r="K104" s="4548"/>
    </row>
    <row r="105" spans="1:22" s="4546" customFormat="1">
      <c r="A105" s="4927">
        <f>A104+0.1</f>
        <v>3.2</v>
      </c>
      <c r="B105" s="4906" t="s">
        <v>4054</v>
      </c>
      <c r="C105" s="4930">
        <v>5343.09</v>
      </c>
      <c r="D105" s="4931" t="s">
        <v>1</v>
      </c>
      <c r="E105" s="5159"/>
      <c r="F105" s="4932">
        <f>ROUND(C105*E105,2)</f>
        <v>0</v>
      </c>
      <c r="G105" s="4602"/>
      <c r="H105" s="4545"/>
      <c r="I105" s="4608"/>
      <c r="J105" s="4547"/>
      <c r="K105" s="4592"/>
    </row>
    <row r="106" spans="1:22">
      <c r="A106" s="4927"/>
      <c r="B106" s="4928"/>
      <c r="C106" s="4917"/>
      <c r="D106" s="4929"/>
      <c r="E106" s="5157"/>
      <c r="F106" s="4918"/>
      <c r="G106" s="4602"/>
      <c r="H106" s="4544"/>
      <c r="I106" s="4550"/>
      <c r="K106" s="4241"/>
    </row>
    <row r="107" spans="1:22">
      <c r="A107" s="4920">
        <f>A103+1</f>
        <v>4</v>
      </c>
      <c r="B107" s="4933" t="s">
        <v>4055</v>
      </c>
      <c r="C107" s="4917"/>
      <c r="D107" s="4620"/>
      <c r="E107" s="5157"/>
      <c r="F107" s="4918"/>
      <c r="G107" s="4602"/>
      <c r="H107" s="4544"/>
      <c r="I107" s="4550"/>
      <c r="K107" s="4241"/>
    </row>
    <row r="108" spans="1:22" s="4546" customFormat="1">
      <c r="A108" s="4927">
        <f>A107+0.1</f>
        <v>4.0999999999999996</v>
      </c>
      <c r="B108" s="4906" t="s">
        <v>4056</v>
      </c>
      <c r="C108" s="4917">
        <v>3468.21</v>
      </c>
      <c r="D108" s="4620" t="s">
        <v>1</v>
      </c>
      <c r="E108" s="5157"/>
      <c r="F108" s="4918">
        <f>ROUND(C108*E108,2)</f>
        <v>0</v>
      </c>
      <c r="G108" s="4602"/>
      <c r="H108" s="4545"/>
      <c r="I108" s="4549"/>
      <c r="J108" s="4547"/>
      <c r="K108" s="4548"/>
    </row>
    <row r="109" spans="1:22" s="4546" customFormat="1">
      <c r="A109" s="4927">
        <f>A108+0.1</f>
        <v>4.2</v>
      </c>
      <c r="B109" s="4906" t="s">
        <v>4054</v>
      </c>
      <c r="C109" s="4930">
        <v>5343.09</v>
      </c>
      <c r="D109" s="4931" t="s">
        <v>1</v>
      </c>
      <c r="E109" s="5159"/>
      <c r="F109" s="4932">
        <f>ROUND(C109*E109,2)</f>
        <v>0</v>
      </c>
      <c r="G109" s="4602"/>
      <c r="H109" s="4545"/>
      <c r="I109" s="4608"/>
      <c r="J109" s="4547"/>
      <c r="K109" s="4592"/>
    </row>
    <row r="110" spans="1:22">
      <c r="A110" s="4920"/>
      <c r="B110" s="4925"/>
      <c r="C110" s="4917"/>
      <c r="D110" s="4620"/>
      <c r="E110" s="5157"/>
      <c r="F110" s="4918">
        <f>ROUND(C110*E110,2)</f>
        <v>0</v>
      </c>
      <c r="G110" s="4602"/>
      <c r="H110" s="4544"/>
      <c r="K110" s="4241"/>
    </row>
    <row r="111" spans="1:22" s="4261" customFormat="1" ht="25.5" customHeight="1">
      <c r="A111" s="4920">
        <f>A107+1</f>
        <v>5</v>
      </c>
      <c r="B111" s="4916" t="s">
        <v>4057</v>
      </c>
      <c r="C111" s="4909"/>
      <c r="D111" s="4934"/>
      <c r="E111" s="5160"/>
      <c r="F111" s="4918"/>
      <c r="G111" s="4602"/>
      <c r="H111" s="4551"/>
      <c r="I111" s="4552"/>
      <c r="J111" s="4552"/>
      <c r="K111" s="4553"/>
      <c r="L111" s="4552"/>
      <c r="M111" s="4552"/>
    </row>
    <row r="112" spans="1:22" s="4546" customFormat="1">
      <c r="A112" s="4927">
        <f t="shared" ref="A112:A120" si="8">A111+0.1</f>
        <v>5.0999999999999996</v>
      </c>
      <c r="B112" s="4906" t="s">
        <v>4058</v>
      </c>
      <c r="C112" s="4909">
        <v>37</v>
      </c>
      <c r="D112" s="4935" t="s">
        <v>2433</v>
      </c>
      <c r="E112" s="5157"/>
      <c r="F112" s="4923">
        <f t="shared" ref="F112:F129" si="9">ROUND(E112*C112,2)</f>
        <v>0</v>
      </c>
      <c r="G112" s="4602"/>
      <c r="H112" s="4545"/>
      <c r="I112" s="4547"/>
      <c r="J112" s="4547"/>
      <c r="K112" s="4554"/>
      <c r="L112" s="4547"/>
      <c r="M112" s="4547"/>
    </row>
    <row r="113" spans="1:13" s="4546" customFormat="1">
      <c r="A113" s="4927">
        <f t="shared" si="8"/>
        <v>5.2</v>
      </c>
      <c r="B113" s="4906" t="s">
        <v>4059</v>
      </c>
      <c r="C113" s="4909">
        <v>29</v>
      </c>
      <c r="D113" s="4935" t="s">
        <v>2433</v>
      </c>
      <c r="E113" s="5157"/>
      <c r="F113" s="4923">
        <f t="shared" si="9"/>
        <v>0</v>
      </c>
      <c r="G113" s="4602"/>
      <c r="H113" s="4545"/>
      <c r="I113" s="4547"/>
      <c r="J113" s="4547"/>
      <c r="K113" s="4554"/>
      <c r="L113" s="4547"/>
      <c r="M113" s="4547"/>
    </row>
    <row r="114" spans="1:13" s="4546" customFormat="1">
      <c r="A114" s="4927">
        <f t="shared" si="8"/>
        <v>5.3</v>
      </c>
      <c r="B114" s="4906" t="s">
        <v>4060</v>
      </c>
      <c r="C114" s="4909">
        <v>15</v>
      </c>
      <c r="D114" s="4935" t="s">
        <v>2433</v>
      </c>
      <c r="E114" s="5157"/>
      <c r="F114" s="4923">
        <f t="shared" si="9"/>
        <v>0</v>
      </c>
      <c r="G114" s="4602"/>
      <c r="H114" s="4545"/>
      <c r="I114" s="4547"/>
      <c r="J114" s="4547"/>
      <c r="K114" s="4554"/>
      <c r="L114" s="4547"/>
      <c r="M114" s="4547"/>
    </row>
    <row r="115" spans="1:13" s="4546" customFormat="1">
      <c r="A115" s="4927">
        <f t="shared" si="8"/>
        <v>5.4</v>
      </c>
      <c r="B115" s="4906" t="s">
        <v>4061</v>
      </c>
      <c r="C115" s="4909">
        <v>9</v>
      </c>
      <c r="D115" s="4935" t="s">
        <v>2433</v>
      </c>
      <c r="E115" s="5157"/>
      <c r="F115" s="4923">
        <f t="shared" si="9"/>
        <v>0</v>
      </c>
      <c r="G115" s="4602"/>
      <c r="H115" s="4545"/>
      <c r="I115" s="4547"/>
      <c r="J115" s="4547"/>
      <c r="K115" s="4554"/>
      <c r="L115" s="4547"/>
      <c r="M115" s="4547"/>
    </row>
    <row r="116" spans="1:13" s="4546" customFormat="1">
      <c r="A116" s="4927">
        <f t="shared" si="8"/>
        <v>5.5</v>
      </c>
      <c r="B116" s="4906" t="s">
        <v>4062</v>
      </c>
      <c r="C116" s="4909">
        <v>4</v>
      </c>
      <c r="D116" s="4935" t="s">
        <v>2433</v>
      </c>
      <c r="E116" s="5157"/>
      <c r="F116" s="4923">
        <f t="shared" si="9"/>
        <v>0</v>
      </c>
      <c r="G116" s="4602"/>
      <c r="H116" s="4545"/>
      <c r="I116" s="4547"/>
      <c r="J116" s="4547"/>
      <c r="K116" s="4554"/>
      <c r="L116" s="4547"/>
      <c r="M116" s="4547"/>
    </row>
    <row r="117" spans="1:13" s="4546" customFormat="1">
      <c r="A117" s="4927">
        <f t="shared" si="8"/>
        <v>5.6</v>
      </c>
      <c r="B117" s="4906" t="s">
        <v>4063</v>
      </c>
      <c r="C117" s="4909">
        <v>2</v>
      </c>
      <c r="D117" s="4935" t="s">
        <v>2433</v>
      </c>
      <c r="E117" s="5157"/>
      <c r="F117" s="4923">
        <f t="shared" si="9"/>
        <v>0</v>
      </c>
      <c r="G117" s="4602"/>
      <c r="H117" s="4545"/>
      <c r="I117" s="4547"/>
      <c r="J117" s="4547"/>
      <c r="K117" s="4554"/>
      <c r="L117" s="4547"/>
      <c r="M117" s="4547"/>
    </row>
    <row r="118" spans="1:13" s="4546" customFormat="1">
      <c r="A118" s="4927">
        <f t="shared" si="8"/>
        <v>5.7</v>
      </c>
      <c r="B118" s="4906" t="s">
        <v>4064</v>
      </c>
      <c r="C118" s="4909">
        <v>20</v>
      </c>
      <c r="D118" s="4935" t="s">
        <v>2433</v>
      </c>
      <c r="E118" s="5157"/>
      <c r="F118" s="4923">
        <f t="shared" si="9"/>
        <v>0</v>
      </c>
      <c r="G118" s="4602"/>
      <c r="H118" s="4545"/>
      <c r="I118" s="4547"/>
      <c r="J118" s="4547"/>
      <c r="K118" s="4554"/>
      <c r="L118" s="4547"/>
      <c r="M118" s="4547"/>
    </row>
    <row r="119" spans="1:13" s="4546" customFormat="1">
      <c r="A119" s="4927">
        <f t="shared" si="8"/>
        <v>5.8</v>
      </c>
      <c r="B119" s="4906" t="s">
        <v>4065</v>
      </c>
      <c r="C119" s="4909">
        <v>18</v>
      </c>
      <c r="D119" s="4935" t="s">
        <v>2433</v>
      </c>
      <c r="E119" s="5157"/>
      <c r="F119" s="4923">
        <f t="shared" si="9"/>
        <v>0</v>
      </c>
      <c r="G119" s="4602"/>
      <c r="H119" s="4545"/>
      <c r="I119" s="4547"/>
      <c r="J119" s="4547"/>
      <c r="K119" s="4554"/>
      <c r="L119" s="4547"/>
      <c r="M119" s="4547"/>
    </row>
    <row r="120" spans="1:13" s="4546" customFormat="1">
      <c r="A120" s="4927">
        <f t="shared" si="8"/>
        <v>5.9</v>
      </c>
      <c r="B120" s="4906" t="s">
        <v>4066</v>
      </c>
      <c r="C120" s="4909">
        <v>15</v>
      </c>
      <c r="D120" s="4935" t="s">
        <v>2433</v>
      </c>
      <c r="E120" s="5157"/>
      <c r="F120" s="4923">
        <f t="shared" si="9"/>
        <v>0</v>
      </c>
      <c r="G120" s="4602"/>
      <c r="H120" s="4545"/>
      <c r="I120" s="4547"/>
      <c r="J120" s="4547"/>
      <c r="K120" s="4554"/>
      <c r="L120" s="4547"/>
      <c r="M120" s="4547"/>
    </row>
    <row r="121" spans="1:13" s="4546" customFormat="1">
      <c r="A121" s="4936">
        <v>5.0999999999999996</v>
      </c>
      <c r="B121" s="4906" t="s">
        <v>4067</v>
      </c>
      <c r="C121" s="4909">
        <v>9</v>
      </c>
      <c r="D121" s="4935" t="s">
        <v>2433</v>
      </c>
      <c r="E121" s="5157"/>
      <c r="F121" s="4923">
        <f t="shared" si="9"/>
        <v>0</v>
      </c>
      <c r="G121" s="4602"/>
      <c r="H121" s="4545"/>
      <c r="I121" s="4547"/>
      <c r="J121" s="4547"/>
      <c r="K121" s="4554"/>
      <c r="L121" s="4547"/>
      <c r="M121" s="4547"/>
    </row>
    <row r="122" spans="1:13" s="4546" customFormat="1">
      <c r="A122" s="4936">
        <v>5.12</v>
      </c>
      <c r="B122" s="4906" t="s">
        <v>4068</v>
      </c>
      <c r="C122" s="4909">
        <v>8</v>
      </c>
      <c r="D122" s="4935" t="s">
        <v>2433</v>
      </c>
      <c r="E122" s="5157"/>
      <c r="F122" s="4923">
        <f t="shared" si="9"/>
        <v>0</v>
      </c>
      <c r="G122" s="4602"/>
      <c r="H122" s="4545"/>
      <c r="I122" s="4547"/>
      <c r="J122" s="4547"/>
      <c r="K122" s="4554"/>
      <c r="L122" s="4547"/>
      <c r="M122" s="4547"/>
    </row>
    <row r="123" spans="1:13" s="4546" customFormat="1">
      <c r="A123" s="4936">
        <v>5.13</v>
      </c>
      <c r="B123" s="4906" t="s">
        <v>4069</v>
      </c>
      <c r="C123" s="4909">
        <v>8</v>
      </c>
      <c r="D123" s="4935" t="s">
        <v>2433</v>
      </c>
      <c r="E123" s="5157"/>
      <c r="F123" s="4923">
        <f t="shared" si="9"/>
        <v>0</v>
      </c>
      <c r="G123" s="4602"/>
      <c r="H123" s="4545"/>
      <c r="I123" s="4547"/>
      <c r="J123" s="4547"/>
      <c r="K123" s="4554"/>
      <c r="L123" s="4547"/>
      <c r="M123" s="4547"/>
    </row>
    <row r="124" spans="1:13" s="4546" customFormat="1">
      <c r="A124" s="4936">
        <v>5.14</v>
      </c>
      <c r="B124" s="4906" t="s">
        <v>4070</v>
      </c>
      <c r="C124" s="4909">
        <v>6</v>
      </c>
      <c r="D124" s="4935" t="s">
        <v>2433</v>
      </c>
      <c r="E124" s="5157"/>
      <c r="F124" s="4923">
        <f t="shared" si="9"/>
        <v>0</v>
      </c>
      <c r="G124" s="4602"/>
      <c r="H124" s="4545"/>
      <c r="I124" s="4547"/>
      <c r="J124" s="4547"/>
      <c r="K124" s="4554"/>
      <c r="L124" s="4547"/>
      <c r="M124" s="4547"/>
    </row>
    <row r="125" spans="1:13" s="4546" customFormat="1">
      <c r="A125" s="4936">
        <v>5.15</v>
      </c>
      <c r="B125" s="4906" t="s">
        <v>4071</v>
      </c>
      <c r="C125" s="4909">
        <v>4</v>
      </c>
      <c r="D125" s="4935" t="s">
        <v>2433</v>
      </c>
      <c r="E125" s="5157"/>
      <c r="F125" s="4923">
        <f t="shared" si="9"/>
        <v>0</v>
      </c>
      <c r="G125" s="4602"/>
      <c r="H125" s="4545"/>
      <c r="I125" s="4547"/>
      <c r="J125" s="4547"/>
      <c r="K125" s="4554"/>
      <c r="L125" s="4547"/>
      <c r="M125" s="4547"/>
    </row>
    <row r="126" spans="1:13" s="4546" customFormat="1">
      <c r="A126" s="4936">
        <v>5.16</v>
      </c>
      <c r="B126" s="4906" t="s">
        <v>4072</v>
      </c>
      <c r="C126" s="4909">
        <v>1</v>
      </c>
      <c r="D126" s="4935" t="s">
        <v>2433</v>
      </c>
      <c r="E126" s="5157"/>
      <c r="F126" s="4923">
        <f t="shared" si="9"/>
        <v>0</v>
      </c>
      <c r="G126" s="4602"/>
      <c r="H126" s="4545"/>
      <c r="I126" s="4547"/>
      <c r="J126" s="4547"/>
      <c r="K126" s="4554"/>
      <c r="L126" s="4547"/>
      <c r="M126" s="4547"/>
    </row>
    <row r="127" spans="1:13" s="4546" customFormat="1">
      <c r="A127" s="4936">
        <v>5.17</v>
      </c>
      <c r="B127" s="4906" t="s">
        <v>4073</v>
      </c>
      <c r="C127" s="4909">
        <v>1</v>
      </c>
      <c r="D127" s="4935" t="s">
        <v>2433</v>
      </c>
      <c r="E127" s="5157"/>
      <c r="F127" s="4923">
        <f t="shared" si="9"/>
        <v>0</v>
      </c>
      <c r="G127" s="4602"/>
      <c r="H127" s="4545"/>
      <c r="I127" s="4547"/>
      <c r="J127" s="4547"/>
      <c r="K127" s="4554"/>
      <c r="L127" s="4547"/>
      <c r="M127" s="4547"/>
    </row>
    <row r="128" spans="1:13" s="4546" customFormat="1">
      <c r="A128" s="4936">
        <v>5.17</v>
      </c>
      <c r="B128" s="4906" t="s">
        <v>4074</v>
      </c>
      <c r="C128" s="4937">
        <v>171</v>
      </c>
      <c r="D128" s="4935" t="s">
        <v>2433</v>
      </c>
      <c r="E128" s="5157"/>
      <c r="F128" s="4923">
        <f t="shared" si="9"/>
        <v>0</v>
      </c>
      <c r="G128" s="4602"/>
      <c r="H128" s="4545"/>
      <c r="I128" s="4547"/>
      <c r="J128" s="4547"/>
      <c r="K128" s="4554"/>
      <c r="L128" s="4547"/>
      <c r="M128" s="4547"/>
    </row>
    <row r="129" spans="1:22" s="4546" customFormat="1" ht="25.5">
      <c r="A129" s="4936">
        <f t="shared" ref="A129" si="10">A128+0.01</f>
        <v>5.18</v>
      </c>
      <c r="B129" s="4906" t="s">
        <v>4075</v>
      </c>
      <c r="C129" s="4909">
        <v>9.41</v>
      </c>
      <c r="D129" s="4935" t="s">
        <v>2430</v>
      </c>
      <c r="E129" s="5157"/>
      <c r="F129" s="4923">
        <f t="shared" si="9"/>
        <v>0</v>
      </c>
      <c r="G129" s="4602"/>
      <c r="H129" s="4545"/>
      <c r="I129" s="4547"/>
      <c r="J129" s="4547"/>
      <c r="K129" s="4554"/>
      <c r="L129" s="4547"/>
      <c r="M129" s="4547"/>
    </row>
    <row r="130" spans="1:22" s="4591" customFormat="1">
      <c r="A130" s="4938"/>
      <c r="B130" s="4939"/>
      <c r="C130" s="4909"/>
      <c r="D130" s="4620"/>
      <c r="E130" s="5160"/>
      <c r="F130" s="4918"/>
      <c r="G130" s="4602"/>
      <c r="H130" s="4544"/>
      <c r="I130" s="4530"/>
      <c r="J130" s="4530"/>
      <c r="K130" s="4241"/>
      <c r="L130" s="4237"/>
      <c r="M130" s="4530"/>
      <c r="N130" s="4806"/>
      <c r="O130" s="4806"/>
      <c r="P130" s="4806"/>
      <c r="Q130" s="4237"/>
      <c r="R130" s="4237"/>
      <c r="S130" s="4237"/>
      <c r="T130" s="4237"/>
      <c r="U130" s="4237"/>
      <c r="V130" s="4237"/>
    </row>
    <row r="131" spans="1:22" s="4267" customFormat="1" ht="14.25" customHeight="1">
      <c r="A131" s="4920">
        <f>A111+1</f>
        <v>6</v>
      </c>
      <c r="B131" s="4916" t="s">
        <v>4076</v>
      </c>
      <c r="C131" s="4909"/>
      <c r="D131" s="4940"/>
      <c r="E131" s="5161"/>
      <c r="F131" s="4909"/>
      <c r="G131" s="4602"/>
      <c r="H131" s="4213"/>
      <c r="I131" s="4213"/>
      <c r="J131" s="4213"/>
    </row>
    <row r="132" spans="1:22" s="4593" customFormat="1" ht="42.75" customHeight="1">
      <c r="A132" s="4941">
        <f t="shared" ref="A132:A140" si="11">A131+0.1</f>
        <v>6.1</v>
      </c>
      <c r="B132" s="4942" t="s">
        <v>4077</v>
      </c>
      <c r="C132" s="4923">
        <v>1</v>
      </c>
      <c r="D132" s="4913" t="s">
        <v>2433</v>
      </c>
      <c r="E132" s="5157"/>
      <c r="F132" s="4923">
        <f t="shared" ref="F132:F146" si="12">ROUND(E132*C132,2)</f>
        <v>0</v>
      </c>
      <c r="G132" s="4602"/>
      <c r="H132" s="4596"/>
      <c r="I132" s="4557"/>
      <c r="J132" s="4557"/>
      <c r="K132" s="4556"/>
      <c r="L132" s="4555"/>
      <c r="M132" s="4557"/>
      <c r="N132" s="4558"/>
      <c r="O132" s="4559"/>
      <c r="P132" s="4559"/>
      <c r="Q132" s="4555"/>
      <c r="R132" s="4555"/>
      <c r="S132" s="4555"/>
      <c r="T132" s="4555"/>
      <c r="U132" s="4555"/>
      <c r="V132" s="4555"/>
    </row>
    <row r="133" spans="1:22" s="4593" customFormat="1" ht="39" customHeight="1">
      <c r="A133" s="4941">
        <f t="shared" si="11"/>
        <v>6.2</v>
      </c>
      <c r="B133" s="4942" t="s">
        <v>4078</v>
      </c>
      <c r="C133" s="4923">
        <v>2</v>
      </c>
      <c r="D133" s="4913" t="s">
        <v>2433</v>
      </c>
      <c r="E133" s="5157"/>
      <c r="F133" s="4923">
        <f t="shared" si="12"/>
        <v>0</v>
      </c>
      <c r="G133" s="4602"/>
      <c r="H133" s="4596"/>
      <c r="I133" s="4557"/>
      <c r="J133" s="4557"/>
      <c r="K133" s="4556"/>
      <c r="L133" s="4555"/>
      <c r="M133" s="4557"/>
      <c r="N133" s="4558"/>
      <c r="O133" s="4559"/>
      <c r="P133" s="4559"/>
      <c r="Q133" s="4555"/>
      <c r="R133" s="4555"/>
      <c r="S133" s="4555"/>
      <c r="T133" s="4555"/>
      <c r="U133" s="4555"/>
      <c r="V133" s="4555"/>
    </row>
    <row r="134" spans="1:22" s="4593" customFormat="1" ht="40.5" customHeight="1">
      <c r="A134" s="4941">
        <f t="shared" si="11"/>
        <v>6.3</v>
      </c>
      <c r="B134" s="4942" t="s">
        <v>4129</v>
      </c>
      <c r="C134" s="4923">
        <v>1</v>
      </c>
      <c r="D134" s="4913" t="s">
        <v>2433</v>
      </c>
      <c r="E134" s="5157"/>
      <c r="F134" s="4923">
        <f t="shared" si="12"/>
        <v>0</v>
      </c>
      <c r="G134" s="4602"/>
      <c r="H134" s="4596"/>
      <c r="I134" s="4557"/>
      <c r="J134" s="4557"/>
      <c r="K134" s="4556"/>
      <c r="L134" s="4555"/>
      <c r="M134" s="4557"/>
      <c r="N134" s="4558"/>
      <c r="O134" s="4559"/>
      <c r="P134" s="4559"/>
      <c r="Q134" s="4555"/>
      <c r="R134" s="4555"/>
      <c r="S134" s="4555"/>
      <c r="T134" s="4555"/>
      <c r="U134" s="4555"/>
      <c r="V134" s="4555"/>
    </row>
    <row r="135" spans="1:22" s="4593" customFormat="1" ht="41.25" customHeight="1">
      <c r="A135" s="4941">
        <f t="shared" si="11"/>
        <v>6.4</v>
      </c>
      <c r="B135" s="4942" t="s">
        <v>4130</v>
      </c>
      <c r="C135" s="4923">
        <v>3</v>
      </c>
      <c r="D135" s="4913" t="s">
        <v>2433</v>
      </c>
      <c r="E135" s="5157"/>
      <c r="F135" s="4923">
        <f t="shared" si="12"/>
        <v>0</v>
      </c>
      <c r="G135" s="4602"/>
      <c r="H135" s="4596"/>
      <c r="I135" s="4557"/>
      <c r="J135" s="4557"/>
      <c r="K135" s="4556"/>
      <c r="L135" s="4555"/>
      <c r="M135" s="4557"/>
      <c r="N135" s="4558"/>
      <c r="O135" s="4559"/>
      <c r="P135" s="4559"/>
      <c r="Q135" s="4555"/>
      <c r="R135" s="4555"/>
      <c r="S135" s="4555"/>
      <c r="T135" s="4555"/>
      <c r="U135" s="4555"/>
      <c r="V135" s="4555"/>
    </row>
    <row r="136" spans="1:22" s="4593" customFormat="1" ht="43.5" customHeight="1">
      <c r="A136" s="4941">
        <f t="shared" si="11"/>
        <v>6.5</v>
      </c>
      <c r="B136" s="4943" t="s">
        <v>4131</v>
      </c>
      <c r="C136" s="4923">
        <v>10</v>
      </c>
      <c r="D136" s="4913" t="s">
        <v>2433</v>
      </c>
      <c r="E136" s="5157"/>
      <c r="F136" s="4923">
        <f t="shared" si="12"/>
        <v>0</v>
      </c>
      <c r="G136" s="4602"/>
      <c r="H136" s="4596"/>
      <c r="I136" s="4557"/>
      <c r="J136" s="4557"/>
      <c r="K136" s="4556"/>
      <c r="L136" s="4555"/>
      <c r="M136" s="4557"/>
      <c r="N136" s="4558"/>
      <c r="O136" s="4559"/>
      <c r="P136" s="4559"/>
      <c r="Q136" s="4555"/>
      <c r="R136" s="4555"/>
      <c r="S136" s="4555"/>
      <c r="T136" s="4555"/>
      <c r="U136" s="4555"/>
      <c r="V136" s="4555"/>
    </row>
    <row r="137" spans="1:22" s="4593" customFormat="1" ht="38.25">
      <c r="A137" s="4941">
        <f t="shared" si="11"/>
        <v>6.6</v>
      </c>
      <c r="B137" s="4942" t="s">
        <v>4132</v>
      </c>
      <c r="C137" s="4923">
        <v>3</v>
      </c>
      <c r="D137" s="4913" t="s">
        <v>2433</v>
      </c>
      <c r="E137" s="5157"/>
      <c r="F137" s="4923">
        <f t="shared" si="12"/>
        <v>0</v>
      </c>
      <c r="G137" s="4602"/>
      <c r="H137" s="4596"/>
      <c r="I137" s="4557"/>
      <c r="J137" s="4557"/>
      <c r="K137" s="4556"/>
      <c r="L137" s="4555"/>
      <c r="M137" s="4557"/>
      <c r="N137" s="4558"/>
      <c r="O137" s="4559"/>
      <c r="P137" s="4559"/>
      <c r="Q137" s="4555"/>
      <c r="R137" s="4555"/>
      <c r="S137" s="4555"/>
      <c r="T137" s="4555"/>
      <c r="U137" s="4555"/>
      <c r="V137" s="4555"/>
    </row>
    <row r="138" spans="1:22" s="4593" customFormat="1" ht="42.75" customHeight="1">
      <c r="A138" s="4941">
        <f t="shared" si="11"/>
        <v>6.7</v>
      </c>
      <c r="B138" s="4942" t="s">
        <v>4133</v>
      </c>
      <c r="C138" s="4923">
        <v>1</v>
      </c>
      <c r="D138" s="4913" t="s">
        <v>2433</v>
      </c>
      <c r="E138" s="5157"/>
      <c r="F138" s="4923">
        <f t="shared" si="12"/>
        <v>0</v>
      </c>
      <c r="G138" s="4602"/>
      <c r="H138" s="4596"/>
      <c r="I138" s="4607"/>
      <c r="J138" s="4557"/>
      <c r="K138" s="4556"/>
      <c r="L138" s="4555"/>
      <c r="M138" s="4557"/>
      <c r="N138" s="4558"/>
      <c r="O138" s="4559"/>
      <c r="P138" s="4559"/>
      <c r="Q138" s="4555"/>
      <c r="R138" s="4555"/>
      <c r="S138" s="4555"/>
      <c r="T138" s="4555"/>
      <c r="U138" s="4555"/>
      <c r="V138" s="4555"/>
    </row>
    <row r="139" spans="1:22" s="4560" customFormat="1" ht="38.25" customHeight="1">
      <c r="A139" s="4941">
        <f t="shared" si="11"/>
        <v>6.8</v>
      </c>
      <c r="B139" s="4942" t="s">
        <v>4134</v>
      </c>
      <c r="C139" s="4923">
        <v>2</v>
      </c>
      <c r="D139" s="4913" t="s">
        <v>2433</v>
      </c>
      <c r="E139" s="5157"/>
      <c r="F139" s="4923">
        <f t="shared" si="12"/>
        <v>0</v>
      </c>
      <c r="G139" s="4602"/>
      <c r="H139" s="4596"/>
      <c r="I139" s="4607"/>
      <c r="J139" s="4562"/>
      <c r="K139" s="4561"/>
      <c r="M139" s="4562"/>
      <c r="N139" s="4563"/>
      <c r="O139" s="4564"/>
      <c r="P139" s="4564"/>
    </row>
    <row r="140" spans="1:22" s="4560" customFormat="1" ht="38.25" customHeight="1">
      <c r="A140" s="4941">
        <f t="shared" si="11"/>
        <v>6.9</v>
      </c>
      <c r="B140" s="4942" t="s">
        <v>4135</v>
      </c>
      <c r="C140" s="4923">
        <v>1</v>
      </c>
      <c r="D140" s="4913" t="s">
        <v>2433</v>
      </c>
      <c r="E140" s="5157"/>
      <c r="F140" s="4923">
        <f t="shared" si="12"/>
        <v>0</v>
      </c>
      <c r="G140" s="4602"/>
      <c r="H140" s="4596"/>
      <c r="I140" s="4607"/>
      <c r="J140" s="4562"/>
      <c r="K140" s="4561"/>
      <c r="M140" s="4562"/>
      <c r="N140" s="4563"/>
      <c r="O140" s="4564"/>
      <c r="P140" s="4564"/>
    </row>
    <row r="141" spans="1:22" s="4560" customFormat="1" ht="38.25" customHeight="1">
      <c r="A141" s="4944">
        <v>6.1</v>
      </c>
      <c r="B141" s="4942" t="s">
        <v>4136</v>
      </c>
      <c r="C141" s="4923">
        <v>3</v>
      </c>
      <c r="D141" s="4913" t="s">
        <v>2433</v>
      </c>
      <c r="E141" s="5157"/>
      <c r="F141" s="4923">
        <f t="shared" si="12"/>
        <v>0</v>
      </c>
      <c r="G141" s="4602"/>
      <c r="H141" s="4596"/>
      <c r="I141" s="4607"/>
      <c r="J141" s="4562"/>
      <c r="K141" s="4561"/>
      <c r="M141" s="4562"/>
      <c r="N141" s="4563"/>
      <c r="O141" s="4564"/>
      <c r="P141" s="4564"/>
    </row>
    <row r="142" spans="1:22" s="4560" customFormat="1" ht="38.25" customHeight="1">
      <c r="A142" s="4944">
        <f>A141+0.01</f>
        <v>6.11</v>
      </c>
      <c r="B142" s="4942" t="s">
        <v>4137</v>
      </c>
      <c r="C142" s="4923">
        <v>1</v>
      </c>
      <c r="D142" s="4913" t="s">
        <v>2433</v>
      </c>
      <c r="E142" s="5157"/>
      <c r="F142" s="4923">
        <f t="shared" si="12"/>
        <v>0</v>
      </c>
      <c r="G142" s="4602"/>
      <c r="H142" s="4596"/>
      <c r="I142" s="4562"/>
      <c r="J142" s="4562"/>
      <c r="K142" s="4561"/>
      <c r="M142" s="4562"/>
      <c r="N142" s="4563"/>
      <c r="O142" s="4564"/>
      <c r="P142" s="4564"/>
    </row>
    <row r="143" spans="1:22" s="4560" customFormat="1" ht="38.25" customHeight="1">
      <c r="A143" s="4944">
        <f t="shared" ref="A143:A146" si="13">A142+0.01</f>
        <v>6.12</v>
      </c>
      <c r="B143" s="4942" t="s">
        <v>4138</v>
      </c>
      <c r="C143" s="4923">
        <v>9</v>
      </c>
      <c r="D143" s="4913" t="s">
        <v>2433</v>
      </c>
      <c r="E143" s="5157"/>
      <c r="F143" s="4923">
        <f t="shared" si="12"/>
        <v>0</v>
      </c>
      <c r="G143" s="4602"/>
      <c r="H143" s="4596"/>
      <c r="I143" s="4562"/>
      <c r="J143" s="4562"/>
      <c r="K143" s="4561"/>
      <c r="M143" s="4562"/>
      <c r="N143" s="4563"/>
      <c r="O143" s="4564"/>
      <c r="P143" s="4564"/>
    </row>
    <row r="144" spans="1:22" s="4538" customFormat="1" ht="25.5">
      <c r="A144" s="4944">
        <f t="shared" si="13"/>
        <v>6.13</v>
      </c>
      <c r="B144" s="4942" t="s">
        <v>4167</v>
      </c>
      <c r="C144" s="4909">
        <v>2</v>
      </c>
      <c r="D144" s="4940" t="s">
        <v>2433</v>
      </c>
      <c r="E144" s="5157"/>
      <c r="F144" s="4923">
        <f t="shared" si="12"/>
        <v>0</v>
      </c>
      <c r="G144" s="4602"/>
      <c r="H144" s="4596"/>
      <c r="I144" s="4566"/>
      <c r="J144" s="4566"/>
      <c r="K144" s="4565"/>
      <c r="M144" s="4566"/>
      <c r="N144" s="4567"/>
      <c r="O144" s="4568"/>
      <c r="P144" s="4568"/>
    </row>
    <row r="145" spans="1:170" s="4546" customFormat="1" ht="25.5" customHeight="1">
      <c r="A145" s="4944">
        <f t="shared" si="13"/>
        <v>6.14</v>
      </c>
      <c r="B145" s="4906" t="s">
        <v>4079</v>
      </c>
      <c r="C145" s="4923">
        <v>19</v>
      </c>
      <c r="D145" s="4913" t="s">
        <v>2433</v>
      </c>
      <c r="E145" s="5157"/>
      <c r="F145" s="4923">
        <f t="shared" si="12"/>
        <v>0</v>
      </c>
      <c r="G145" s="4602"/>
      <c r="H145" s="4610"/>
      <c r="I145" s="4547"/>
      <c r="J145" s="4547"/>
      <c r="K145" s="4548"/>
      <c r="M145" s="4547"/>
      <c r="N145" s="4569"/>
      <c r="O145" s="4570"/>
      <c r="P145" s="4570"/>
    </row>
    <row r="146" spans="1:170" s="4591" customFormat="1" ht="25.5" customHeight="1">
      <c r="A146" s="4944">
        <f t="shared" si="13"/>
        <v>6.15</v>
      </c>
      <c r="B146" s="4906" t="s">
        <v>4080</v>
      </c>
      <c r="C146" s="4923">
        <v>20</v>
      </c>
      <c r="D146" s="4913" t="s">
        <v>2433</v>
      </c>
      <c r="E146" s="5157"/>
      <c r="F146" s="4923">
        <f t="shared" si="12"/>
        <v>0</v>
      </c>
      <c r="G146" s="4602"/>
      <c r="H146" s="4609"/>
      <c r="I146" s="4530"/>
      <c r="J146" s="4530"/>
      <c r="K146" s="4241"/>
      <c r="L146" s="4237"/>
      <c r="M146" s="4530"/>
      <c r="N146" s="4571"/>
      <c r="O146" s="4572"/>
      <c r="P146" s="4572"/>
      <c r="Q146" s="4237"/>
      <c r="R146" s="4237"/>
      <c r="S146" s="4237"/>
      <c r="T146" s="4237"/>
      <c r="U146" s="4237"/>
      <c r="V146" s="4237"/>
    </row>
    <row r="147" spans="1:170" s="4591" customFormat="1" ht="12.75" customHeight="1">
      <c r="A147" s="4945"/>
      <c r="B147" s="4906"/>
      <c r="C147" s="4923"/>
      <c r="D147" s="4913"/>
      <c r="E147" s="5157"/>
      <c r="F147" s="4923"/>
      <c r="G147" s="4602"/>
      <c r="H147" s="4611"/>
      <c r="I147" s="4612"/>
      <c r="J147" s="4612"/>
      <c r="K147" s="4241"/>
      <c r="L147" s="4237"/>
      <c r="M147" s="4530"/>
      <c r="N147" s="4622"/>
      <c r="O147" s="4573"/>
      <c r="P147" s="4573"/>
      <c r="Q147" s="4237"/>
      <c r="R147" s="4237"/>
      <c r="S147" s="4237"/>
      <c r="T147" s="4237"/>
      <c r="U147" s="4237"/>
      <c r="V147" s="4237"/>
    </row>
    <row r="148" spans="1:170" s="4546" customFormat="1" ht="12.75" customHeight="1">
      <c r="A148" s="4920">
        <f>A131+1</f>
        <v>7</v>
      </c>
      <c r="B148" s="4946" t="s">
        <v>4081</v>
      </c>
      <c r="C148" s="4917"/>
      <c r="D148" s="4620"/>
      <c r="E148" s="5162"/>
      <c r="F148" s="4918"/>
      <c r="G148" s="4602"/>
      <c r="H148" s="4545"/>
      <c r="I148" s="4547"/>
      <c r="J148" s="4547"/>
      <c r="K148" s="4547"/>
      <c r="L148" s="4547"/>
      <c r="M148" s="4547"/>
      <c r="N148" s="4803"/>
      <c r="O148" s="4803"/>
      <c r="P148" s="4803"/>
    </row>
    <row r="149" spans="1:170" s="4546" customFormat="1" ht="12.75" customHeight="1">
      <c r="A149" s="4642">
        <f>A148+0.1</f>
        <v>7.1</v>
      </c>
      <c r="B149" s="4906" t="s">
        <v>4168</v>
      </c>
      <c r="C149" s="4917">
        <v>3468.21</v>
      </c>
      <c r="D149" s="4620" t="s">
        <v>1</v>
      </c>
      <c r="E149" s="5162"/>
      <c r="F149" s="4918">
        <f>ROUND(C149*E149,2)</f>
        <v>0</v>
      </c>
      <c r="G149" s="4602"/>
      <c r="H149" s="4545"/>
      <c r="I149" s="4547"/>
      <c r="J149" s="4547"/>
      <c r="K149" s="4548"/>
      <c r="L149" s="4547"/>
      <c r="M149" s="4547"/>
    </row>
    <row r="150" spans="1:170" ht="12.75" customHeight="1">
      <c r="A150" s="4920"/>
      <c r="B150" s="4946"/>
      <c r="C150" s="4917"/>
      <c r="D150" s="4620"/>
      <c r="E150" s="5162"/>
      <c r="F150" s="4918"/>
      <c r="G150" s="4602"/>
      <c r="H150" s="4544"/>
      <c r="K150" s="4530"/>
      <c r="L150" s="4530"/>
    </row>
    <row r="151" spans="1:170" s="4594" customFormat="1" ht="27" customHeight="1">
      <c r="A151" s="4947">
        <f>A148+1</f>
        <v>8</v>
      </c>
      <c r="B151" s="4906" t="s">
        <v>4082</v>
      </c>
      <c r="C151" s="4907">
        <v>8811.2999999999993</v>
      </c>
      <c r="D151" s="4620" t="s">
        <v>1</v>
      </c>
      <c r="E151" s="5163"/>
      <c r="F151" s="4918">
        <f>ROUND(C151*E151,2)</f>
        <v>0</v>
      </c>
      <c r="G151" s="4602"/>
      <c r="H151" s="4574"/>
      <c r="I151" s="4613"/>
      <c r="J151" s="4614"/>
      <c r="K151" s="4583"/>
      <c r="L151" s="4575"/>
    </row>
    <row r="152" spans="1:170" s="4595" customFormat="1" ht="12.75" customHeight="1">
      <c r="A152" s="4948"/>
      <c r="B152" s="4949" t="s">
        <v>4041</v>
      </c>
      <c r="C152" s="4950"/>
      <c r="D152" s="4951"/>
      <c r="E152" s="5164"/>
      <c r="F152" s="4952">
        <f>SUM(F91:F151)</f>
        <v>0</v>
      </c>
      <c r="G152" s="4602"/>
      <c r="H152" s="4544"/>
      <c r="I152" s="4530"/>
      <c r="J152" s="4530"/>
      <c r="K152" s="4241"/>
      <c r="L152" s="4237"/>
      <c r="M152" s="4237"/>
      <c r="N152" s="4237"/>
      <c r="O152" s="4237"/>
      <c r="P152" s="4237"/>
      <c r="Q152" s="4237"/>
      <c r="R152" s="4237"/>
      <c r="S152" s="4237"/>
      <c r="T152" s="4237"/>
      <c r="U152" s="4237"/>
      <c r="V152" s="4237"/>
      <c r="W152" s="4534"/>
      <c r="X152" s="4534"/>
      <c r="Y152" s="4534"/>
      <c r="Z152" s="4534"/>
      <c r="AA152" s="4534"/>
      <c r="AB152" s="4534"/>
      <c r="AC152" s="4534"/>
      <c r="AD152" s="4534"/>
      <c r="AE152" s="4534"/>
      <c r="AF152" s="4534"/>
      <c r="AG152" s="4534"/>
      <c r="AH152" s="4534"/>
      <c r="AI152" s="4534"/>
      <c r="AJ152" s="4534"/>
      <c r="AK152" s="4534"/>
      <c r="AL152" s="4534"/>
      <c r="AM152" s="4534"/>
      <c r="AN152" s="4534"/>
      <c r="AO152" s="4534"/>
      <c r="AP152" s="4534"/>
      <c r="AQ152" s="4534"/>
      <c r="AR152" s="4534"/>
      <c r="AS152" s="4534"/>
      <c r="AT152" s="4534"/>
      <c r="AU152" s="4534"/>
      <c r="AV152" s="4534"/>
      <c r="AW152" s="4534"/>
      <c r="AX152" s="4534"/>
      <c r="AY152" s="4534"/>
      <c r="AZ152" s="4534"/>
      <c r="BA152" s="4534"/>
      <c r="BB152" s="4534"/>
      <c r="BC152" s="4534"/>
      <c r="BD152" s="4534"/>
      <c r="BE152" s="4534"/>
      <c r="BF152" s="4534"/>
      <c r="BG152" s="4534"/>
      <c r="BH152" s="4534"/>
      <c r="BI152" s="4534"/>
      <c r="BJ152" s="4534"/>
      <c r="BK152" s="4534"/>
      <c r="BL152" s="4534"/>
      <c r="BM152" s="4534"/>
      <c r="BN152" s="4534"/>
      <c r="BO152" s="4534"/>
      <c r="BP152" s="4534"/>
      <c r="BQ152" s="4534"/>
      <c r="BR152" s="4534"/>
      <c r="BS152" s="4534"/>
      <c r="BT152" s="4534"/>
      <c r="BU152" s="4534"/>
      <c r="BV152" s="4534"/>
      <c r="BW152" s="4534"/>
      <c r="BX152" s="4534"/>
      <c r="BY152" s="4534"/>
      <c r="BZ152" s="4534"/>
      <c r="CA152" s="4534"/>
      <c r="CB152" s="4534"/>
      <c r="CC152" s="4534"/>
      <c r="CD152" s="4534"/>
      <c r="CE152" s="4534"/>
      <c r="CF152" s="4534"/>
      <c r="CG152" s="4534"/>
      <c r="CH152" s="4534"/>
      <c r="CI152" s="4534"/>
      <c r="CJ152" s="4534"/>
      <c r="CK152" s="4534"/>
      <c r="CL152" s="4534"/>
      <c r="CM152" s="4534"/>
      <c r="CN152" s="4534"/>
      <c r="CO152" s="4534"/>
      <c r="CP152" s="4534"/>
      <c r="CQ152" s="4534"/>
      <c r="CR152" s="4534"/>
      <c r="CS152" s="4534"/>
      <c r="CT152" s="4534"/>
      <c r="CU152" s="4534"/>
      <c r="CV152" s="4534"/>
      <c r="CW152" s="4534"/>
      <c r="CX152" s="4534"/>
      <c r="CY152" s="4534"/>
      <c r="CZ152" s="4534"/>
      <c r="DA152" s="4534"/>
      <c r="DB152" s="4534"/>
      <c r="DC152" s="4534"/>
      <c r="DD152" s="4534"/>
      <c r="DE152" s="4534"/>
      <c r="DF152" s="4534"/>
      <c r="DG152" s="4534"/>
      <c r="DH152" s="4534"/>
      <c r="DI152" s="4534"/>
      <c r="DJ152" s="4534"/>
      <c r="DK152" s="4534"/>
      <c r="DL152" s="4534"/>
      <c r="DM152" s="4534"/>
      <c r="DN152" s="4534"/>
      <c r="DO152" s="4534"/>
      <c r="DP152" s="4534"/>
      <c r="DQ152" s="4534"/>
      <c r="DR152" s="4534"/>
      <c r="DS152" s="4534"/>
      <c r="DT152" s="4534"/>
      <c r="DU152" s="4534"/>
      <c r="DV152" s="4534"/>
      <c r="DW152" s="4534"/>
      <c r="DX152" s="4534"/>
      <c r="DY152" s="4534"/>
      <c r="DZ152" s="4534"/>
      <c r="EA152" s="4534"/>
      <c r="EB152" s="4534"/>
      <c r="EC152" s="4534"/>
      <c r="ED152" s="4534"/>
      <c r="EE152" s="4534"/>
      <c r="EF152" s="4534"/>
      <c r="EG152" s="4534"/>
      <c r="EH152" s="4534"/>
      <c r="EI152" s="4534"/>
      <c r="EJ152" s="4534"/>
      <c r="EK152" s="4534"/>
      <c r="EL152" s="4534"/>
      <c r="EM152" s="4534"/>
      <c r="EN152" s="4534"/>
      <c r="EO152" s="4534"/>
      <c r="EP152" s="4534"/>
      <c r="EQ152" s="4534"/>
      <c r="ER152" s="4534"/>
      <c r="ES152" s="4534"/>
      <c r="ET152" s="4534"/>
      <c r="EU152" s="4534"/>
      <c r="EV152" s="4534"/>
      <c r="EW152" s="4534"/>
      <c r="EX152" s="4534"/>
      <c r="EY152" s="4534"/>
      <c r="EZ152" s="4534"/>
      <c r="FA152" s="4534"/>
      <c r="FB152" s="4534"/>
      <c r="FC152" s="4534"/>
      <c r="FD152" s="4534"/>
      <c r="FE152" s="4534"/>
      <c r="FF152" s="4534"/>
      <c r="FG152" s="4534"/>
      <c r="FH152" s="4534"/>
      <c r="FI152" s="4534"/>
      <c r="FJ152" s="4534"/>
      <c r="FK152" s="4534"/>
      <c r="FL152" s="4534"/>
      <c r="FM152" s="4534"/>
      <c r="FN152" s="4534"/>
    </row>
    <row r="153" spans="1:170" s="4267" customFormat="1">
      <c r="A153" s="4953"/>
      <c r="B153" s="4888"/>
      <c r="C153" s="4954"/>
      <c r="D153" s="4620"/>
      <c r="E153" s="5165"/>
      <c r="F153" s="4909"/>
      <c r="G153" s="4602"/>
      <c r="H153" s="4533"/>
      <c r="I153" s="4213"/>
      <c r="J153" s="4213"/>
    </row>
    <row r="154" spans="1:170" s="4267" customFormat="1" ht="25.5">
      <c r="A154" s="4955" t="s">
        <v>10</v>
      </c>
      <c r="B154" s="4956" t="s">
        <v>4170</v>
      </c>
      <c r="C154" s="4957"/>
      <c r="D154" s="4958"/>
      <c r="E154" s="4656"/>
      <c r="F154" s="4960"/>
      <c r="G154" s="4602"/>
      <c r="H154" s="4533"/>
      <c r="I154" s="4213"/>
      <c r="J154" s="4213"/>
    </row>
    <row r="155" spans="1:170" s="4267" customFormat="1">
      <c r="A155" s="4953"/>
      <c r="B155" s="4888"/>
      <c r="C155" s="4957"/>
      <c r="D155" s="4958"/>
      <c r="E155" s="4656"/>
      <c r="F155" s="4960"/>
      <c r="G155" s="4602"/>
      <c r="H155" s="4533"/>
      <c r="I155" s="4213"/>
      <c r="J155" s="4213"/>
    </row>
    <row r="156" spans="1:170" s="4267" customFormat="1">
      <c r="A156" s="4961" t="s">
        <v>4606</v>
      </c>
      <c r="B156" s="4956" t="s">
        <v>4171</v>
      </c>
      <c r="C156" s="4957"/>
      <c r="D156" s="4958"/>
      <c r="E156" s="4656"/>
      <c r="F156" s="4960"/>
      <c r="G156" s="4602"/>
      <c r="H156" s="4533"/>
      <c r="I156" s="4213"/>
      <c r="J156" s="4213"/>
    </row>
    <row r="157" spans="1:170" s="4267" customFormat="1" ht="10.5" customHeight="1">
      <c r="A157" s="4953"/>
      <c r="B157" s="4888"/>
      <c r="C157" s="4957"/>
      <c r="D157" s="4958"/>
      <c r="E157" s="4656"/>
      <c r="F157" s="4960"/>
      <c r="G157" s="4602"/>
      <c r="H157" s="4533"/>
      <c r="I157" s="4213"/>
      <c r="J157" s="4213"/>
    </row>
    <row r="158" spans="1:170">
      <c r="A158" s="4962">
        <v>1</v>
      </c>
      <c r="B158" s="4956" t="s">
        <v>2165</v>
      </c>
      <c r="C158" s="4957"/>
      <c r="D158" s="4958"/>
      <c r="E158" s="4656"/>
      <c r="F158" s="4960"/>
      <c r="G158" s="4602"/>
    </row>
    <row r="159" spans="1:170" ht="25.5">
      <c r="A159" s="4963">
        <v>1.1000000000000001</v>
      </c>
      <c r="B159" s="4888" t="s">
        <v>3912</v>
      </c>
      <c r="C159" s="4957">
        <v>10</v>
      </c>
      <c r="D159" s="4958" t="s">
        <v>4031</v>
      </c>
      <c r="E159" s="4678"/>
      <c r="F159" s="4960">
        <f>IF(C159&gt;0,(ROUND((E159*C159),2))," ")</f>
        <v>0</v>
      </c>
      <c r="G159" s="4602"/>
    </row>
    <row r="160" spans="1:170">
      <c r="A160" s="4953"/>
      <c r="B160" s="4888"/>
      <c r="C160" s="4957"/>
      <c r="D160" s="4958"/>
      <c r="E160" s="4678"/>
      <c r="F160" s="4960"/>
      <c r="G160" s="4602"/>
    </row>
    <row r="161" spans="1:10">
      <c r="A161" s="4962">
        <v>2</v>
      </c>
      <c r="B161" s="4956" t="s">
        <v>1250</v>
      </c>
      <c r="C161" s="4957"/>
      <c r="D161" s="4958"/>
      <c r="E161" s="4656"/>
      <c r="F161" s="4960" t="str">
        <f t="shared" ref="F161:F226" si="14">IF(C161&gt;0,(ROUND((E161*C161),2))," ")</f>
        <v xml:space="preserve"> </v>
      </c>
      <c r="G161" s="4602"/>
    </row>
    <row r="162" spans="1:10" ht="25.5">
      <c r="A162" s="4964">
        <v>2.1</v>
      </c>
      <c r="B162" s="4956" t="s">
        <v>4172</v>
      </c>
      <c r="C162" s="4960"/>
      <c r="D162" s="4958"/>
      <c r="E162" s="4656"/>
      <c r="F162" s="4960" t="str">
        <f t="shared" si="14"/>
        <v xml:space="preserve"> </v>
      </c>
      <c r="G162" s="4602"/>
    </row>
    <row r="163" spans="1:10" s="4598" customFormat="1">
      <c r="A163" s="4953" t="s">
        <v>1182</v>
      </c>
      <c r="B163" s="4965" t="s">
        <v>4173</v>
      </c>
      <c r="C163" s="4957">
        <v>3255.76</v>
      </c>
      <c r="D163" s="4958" t="s">
        <v>3154</v>
      </c>
      <c r="E163" s="4656"/>
      <c r="F163" s="4960">
        <f t="shared" si="14"/>
        <v>0</v>
      </c>
      <c r="G163" s="4602"/>
      <c r="H163" s="4599"/>
      <c r="I163" s="4599"/>
      <c r="J163" s="4599"/>
    </row>
    <row r="164" spans="1:10" s="4536" customFormat="1" ht="25.5">
      <c r="A164" s="4953" t="s">
        <v>1183</v>
      </c>
      <c r="B164" s="4965" t="s">
        <v>4174</v>
      </c>
      <c r="C164" s="4957">
        <v>135.5</v>
      </c>
      <c r="D164" s="4958" t="s">
        <v>2430</v>
      </c>
      <c r="E164" s="4656"/>
      <c r="F164" s="4960">
        <f t="shared" si="14"/>
        <v>0</v>
      </c>
      <c r="G164" s="4602"/>
      <c r="H164" s="4242"/>
      <c r="I164" s="4242"/>
      <c r="J164" s="4242"/>
    </row>
    <row r="165" spans="1:10" s="4598" customFormat="1" ht="25.5">
      <c r="A165" s="4953" t="s">
        <v>1958</v>
      </c>
      <c r="B165" s="4888" t="s">
        <v>2967</v>
      </c>
      <c r="C165" s="4957">
        <f>+(C163-C164)*1.2</f>
        <v>3744.31</v>
      </c>
      <c r="D165" s="4958" t="s">
        <v>2525</v>
      </c>
      <c r="E165" s="4656"/>
      <c r="F165" s="4960">
        <f t="shared" si="14"/>
        <v>0</v>
      </c>
      <c r="G165" s="4602"/>
      <c r="H165" s="4599"/>
      <c r="I165" s="4599"/>
      <c r="J165" s="4599"/>
    </row>
    <row r="166" spans="1:10" s="4536" customFormat="1">
      <c r="A166" s="4953"/>
      <c r="B166" s="4956"/>
      <c r="C166" s="4957"/>
      <c r="D166" s="4958"/>
      <c r="E166" s="4656"/>
      <c r="F166" s="4960" t="str">
        <f t="shared" si="14"/>
        <v xml:space="preserve"> </v>
      </c>
      <c r="G166" s="4602"/>
      <c r="H166" s="4242"/>
      <c r="I166" s="4242"/>
      <c r="J166" s="4242"/>
    </row>
    <row r="167" spans="1:10" s="4598" customFormat="1">
      <c r="A167" s="4962">
        <v>3</v>
      </c>
      <c r="B167" s="4956" t="s">
        <v>38</v>
      </c>
      <c r="C167" s="4966"/>
      <c r="D167" s="4967"/>
      <c r="E167" s="5166"/>
      <c r="F167" s="4960" t="str">
        <f t="shared" si="14"/>
        <v xml:space="preserve"> </v>
      </c>
      <c r="G167" s="4602"/>
      <c r="H167" s="4599"/>
      <c r="I167" s="4599"/>
      <c r="J167" s="4599"/>
    </row>
    <row r="168" spans="1:10" ht="25.5">
      <c r="A168" s="4963">
        <v>3.1</v>
      </c>
      <c r="B168" s="4965" t="s">
        <v>4175</v>
      </c>
      <c r="C168" s="4957">
        <v>752.42</v>
      </c>
      <c r="D168" s="4958" t="s">
        <v>3154</v>
      </c>
      <c r="E168" s="4678"/>
      <c r="F168" s="4960">
        <f t="shared" si="14"/>
        <v>0</v>
      </c>
      <c r="G168" s="4602"/>
    </row>
    <row r="169" spans="1:10" ht="25.5">
      <c r="A169" s="4963">
        <v>3.2</v>
      </c>
      <c r="B169" s="4906" t="s">
        <v>4052</v>
      </c>
      <c r="C169" s="4957">
        <v>148.02000000000001</v>
      </c>
      <c r="D169" s="4958" t="s">
        <v>2431</v>
      </c>
      <c r="E169" s="4678"/>
      <c r="F169" s="4960">
        <f t="shared" si="14"/>
        <v>0</v>
      </c>
      <c r="G169" s="4602"/>
    </row>
    <row r="170" spans="1:10" s="4539" customFormat="1" ht="25.5">
      <c r="A170" s="4963">
        <v>3.3</v>
      </c>
      <c r="B170" s="4888" t="s">
        <v>4176</v>
      </c>
      <c r="C170" s="4957">
        <v>755.5</v>
      </c>
      <c r="D170" s="4958" t="s">
        <v>3156</v>
      </c>
      <c r="E170" s="4678"/>
      <c r="F170" s="4960">
        <f t="shared" si="14"/>
        <v>0</v>
      </c>
      <c r="G170" s="4602"/>
      <c r="H170" s="4615"/>
      <c r="I170" s="4612"/>
      <c r="J170" s="4612"/>
    </row>
    <row r="171" spans="1:10" s="4539" customFormat="1">
      <c r="A171" s="4961"/>
      <c r="B171" s="4956"/>
      <c r="C171" s="4957"/>
      <c r="D171" s="4958"/>
      <c r="E171" s="4656"/>
      <c r="F171" s="4960" t="str">
        <f t="shared" si="14"/>
        <v xml:space="preserve"> </v>
      </c>
      <c r="G171" s="4602"/>
      <c r="H171" s="4615"/>
      <c r="I171" s="4612"/>
      <c r="J171" s="4612"/>
    </row>
    <row r="172" spans="1:10" s="4539" customFormat="1" ht="25.5">
      <c r="A172" s="4962">
        <v>4</v>
      </c>
      <c r="B172" s="4956" t="s">
        <v>4177</v>
      </c>
      <c r="C172" s="4966"/>
      <c r="D172" s="4967"/>
      <c r="E172" s="5166"/>
      <c r="F172" s="4960" t="str">
        <f t="shared" si="14"/>
        <v xml:space="preserve"> </v>
      </c>
      <c r="G172" s="4602"/>
      <c r="H172" s="4615"/>
      <c r="I172" s="4612"/>
      <c r="J172" s="4612"/>
    </row>
    <row r="173" spans="1:10" s="4539" customFormat="1">
      <c r="A173" s="4962"/>
      <c r="B173" s="4956"/>
      <c r="C173" s="4966"/>
      <c r="D173" s="4967"/>
      <c r="E173" s="5166"/>
      <c r="F173" s="4960" t="str">
        <f t="shared" si="14"/>
        <v xml:space="preserve"> </v>
      </c>
      <c r="G173" s="4602"/>
      <c r="H173" s="4615"/>
      <c r="I173" s="4612"/>
      <c r="J173" s="4612"/>
    </row>
    <row r="174" spans="1:10" s="4539" customFormat="1">
      <c r="A174" s="4968">
        <v>4.0999999999999996</v>
      </c>
      <c r="B174" s="4888" t="s">
        <v>37</v>
      </c>
      <c r="C174" s="4957">
        <v>1</v>
      </c>
      <c r="D174" s="4958" t="s">
        <v>42</v>
      </c>
      <c r="E174" s="4656"/>
      <c r="F174" s="4960">
        <f t="shared" si="14"/>
        <v>0</v>
      </c>
      <c r="G174" s="4602"/>
      <c r="H174" s="4615"/>
      <c r="I174" s="4612"/>
      <c r="J174" s="4612"/>
    </row>
    <row r="175" spans="1:10" s="4539" customFormat="1">
      <c r="A175" s="4969"/>
      <c r="B175" s="4888"/>
      <c r="C175" s="4957"/>
      <c r="D175" s="4958"/>
      <c r="E175" s="4656"/>
      <c r="F175" s="4960" t="str">
        <f t="shared" si="14"/>
        <v xml:space="preserve"> </v>
      </c>
      <c r="G175" s="4602"/>
      <c r="H175" s="4615"/>
      <c r="I175" s="4615"/>
      <c r="J175" s="4612"/>
    </row>
    <row r="176" spans="1:10" s="4539" customFormat="1">
      <c r="A176" s="4968">
        <v>4.2</v>
      </c>
      <c r="B176" s="4888" t="s">
        <v>38</v>
      </c>
      <c r="C176" s="4957">
        <v>1</v>
      </c>
      <c r="D176" s="4958" t="s">
        <v>42</v>
      </c>
      <c r="E176" s="4656"/>
      <c r="F176" s="4960">
        <f t="shared" si="14"/>
        <v>0</v>
      </c>
      <c r="G176" s="4602"/>
      <c r="H176" s="4615"/>
      <c r="I176" s="4615"/>
      <c r="J176" s="4612"/>
    </row>
    <row r="177" spans="1:170" s="4539" customFormat="1">
      <c r="A177" s="4962"/>
      <c r="B177" s="4956"/>
      <c r="C177" s="4966"/>
      <c r="D177" s="4967"/>
      <c r="E177" s="4656"/>
      <c r="F177" s="4960" t="str">
        <f t="shared" si="14"/>
        <v xml:space="preserve"> </v>
      </c>
      <c r="G177" s="4602"/>
      <c r="H177" s="4615"/>
      <c r="I177" s="4612"/>
      <c r="J177" s="4612"/>
    </row>
    <row r="178" spans="1:170" s="4539" customFormat="1" ht="14.25">
      <c r="A178" s="4970">
        <v>4.3</v>
      </c>
      <c r="B178" s="4956" t="s">
        <v>4178</v>
      </c>
      <c r="C178" s="4966"/>
      <c r="D178" s="4967"/>
      <c r="E178" s="4656"/>
      <c r="F178" s="4960" t="str">
        <f t="shared" si="14"/>
        <v xml:space="preserve"> </v>
      </c>
      <c r="G178" s="4602"/>
      <c r="H178" s="4615"/>
      <c r="I178" s="4612"/>
      <c r="J178" s="4612"/>
    </row>
    <row r="179" spans="1:170" s="4539" customFormat="1" ht="14.25">
      <c r="A179" s="4971" t="s">
        <v>3786</v>
      </c>
      <c r="B179" s="4968" t="s">
        <v>4179</v>
      </c>
      <c r="C179" s="4957">
        <v>0.84</v>
      </c>
      <c r="D179" s="4958" t="s">
        <v>2430</v>
      </c>
      <c r="E179" s="4656"/>
      <c r="F179" s="4960">
        <f t="shared" si="14"/>
        <v>0</v>
      </c>
      <c r="G179" s="4602"/>
      <c r="H179" s="4615"/>
      <c r="I179" s="4612"/>
      <c r="J179" s="4612"/>
    </row>
    <row r="180" spans="1:170" ht="14.25">
      <c r="A180" s="4971" t="s">
        <v>3787</v>
      </c>
      <c r="B180" s="4968" t="s">
        <v>4180</v>
      </c>
      <c r="C180" s="4957">
        <v>0.48</v>
      </c>
      <c r="D180" s="4958" t="s">
        <v>2430</v>
      </c>
      <c r="E180" s="4656"/>
      <c r="F180" s="4960">
        <f t="shared" si="14"/>
        <v>0</v>
      </c>
      <c r="G180" s="4602"/>
    </row>
    <row r="181" spans="1:170" ht="5.25" customHeight="1">
      <c r="A181" s="4961"/>
      <c r="B181" s="4956"/>
      <c r="C181" s="4957"/>
      <c r="D181" s="4958"/>
      <c r="E181" s="4656"/>
      <c r="F181" s="4960" t="str">
        <f t="shared" si="14"/>
        <v xml:space="preserve"> </v>
      </c>
      <c r="G181" s="4602"/>
    </row>
    <row r="182" spans="1:170" s="4534" customFormat="1">
      <c r="A182" s="4970">
        <v>4.2</v>
      </c>
      <c r="B182" s="4956" t="s">
        <v>2973</v>
      </c>
      <c r="C182" s="4957"/>
      <c r="D182" s="4958"/>
      <c r="E182" s="4656"/>
      <c r="F182" s="4960" t="str">
        <f t="shared" si="14"/>
        <v xml:space="preserve"> </v>
      </c>
      <c r="G182" s="4602"/>
      <c r="H182" s="4577"/>
      <c r="I182" s="4577"/>
      <c r="J182" s="4577"/>
    </row>
    <row r="183" spans="1:170" s="4530" customFormat="1" ht="14.25" customHeight="1">
      <c r="A183" s="4971" t="s">
        <v>601</v>
      </c>
      <c r="B183" s="4968" t="s">
        <v>4181</v>
      </c>
      <c r="C183" s="4957">
        <v>10.79</v>
      </c>
      <c r="D183" s="4958" t="s">
        <v>2432</v>
      </c>
      <c r="E183" s="4656"/>
      <c r="F183" s="4960">
        <f>IF(C183&gt;0,(ROUND((E183*C183),2))," ")</f>
        <v>0</v>
      </c>
      <c r="G183" s="4602"/>
      <c r="K183" s="4237"/>
      <c r="L183" s="4237"/>
      <c r="M183" s="4237"/>
      <c r="N183" s="4237"/>
      <c r="O183" s="4237"/>
      <c r="P183" s="4237"/>
      <c r="Q183" s="4237"/>
      <c r="R183" s="4237"/>
      <c r="S183" s="4237"/>
      <c r="T183" s="4237"/>
      <c r="U183" s="4237"/>
      <c r="V183" s="4237"/>
      <c r="W183" s="4237"/>
      <c r="X183" s="4237"/>
      <c r="Y183" s="4237"/>
      <c r="Z183" s="4237"/>
      <c r="AA183" s="4237"/>
      <c r="AB183" s="4237"/>
      <c r="AC183" s="4237"/>
      <c r="AD183" s="4237"/>
      <c r="AE183" s="4237"/>
      <c r="AF183" s="4237"/>
      <c r="AG183" s="4237"/>
      <c r="AH183" s="4237"/>
      <c r="AI183" s="4237"/>
      <c r="AJ183" s="4237"/>
      <c r="AK183" s="4237"/>
      <c r="AL183" s="4237"/>
      <c r="AM183" s="4237"/>
      <c r="AN183" s="4237"/>
      <c r="AO183" s="4237"/>
      <c r="AP183" s="4237"/>
      <c r="AQ183" s="4237"/>
      <c r="AR183" s="4237"/>
      <c r="AS183" s="4237"/>
      <c r="AT183" s="4237"/>
      <c r="AU183" s="4237"/>
      <c r="AV183" s="4237"/>
      <c r="AW183" s="4237"/>
      <c r="AX183" s="4237"/>
      <c r="AY183" s="4237"/>
      <c r="AZ183" s="4237"/>
      <c r="BA183" s="4237"/>
      <c r="BB183" s="4237"/>
      <c r="BC183" s="4237"/>
      <c r="BD183" s="4237"/>
      <c r="BE183" s="4237"/>
      <c r="BF183" s="4237"/>
      <c r="BG183" s="4237"/>
      <c r="BH183" s="4237"/>
      <c r="BI183" s="4237"/>
      <c r="BJ183" s="4237"/>
      <c r="BK183" s="4237"/>
      <c r="BL183" s="4237"/>
      <c r="BM183" s="4237"/>
      <c r="BN183" s="4237"/>
      <c r="BO183" s="4237"/>
      <c r="BP183" s="4237"/>
      <c r="BQ183" s="4237"/>
      <c r="BR183" s="4237"/>
      <c r="BS183" s="4237"/>
      <c r="BT183" s="4237"/>
      <c r="BU183" s="4237"/>
      <c r="BV183" s="4237"/>
      <c r="BW183" s="4237"/>
      <c r="BX183" s="4237"/>
      <c r="BY183" s="4237"/>
      <c r="BZ183" s="4237"/>
      <c r="CA183" s="4237"/>
      <c r="CB183" s="4237"/>
      <c r="CC183" s="4237"/>
      <c r="CD183" s="4237"/>
      <c r="CE183" s="4237"/>
      <c r="CF183" s="4237"/>
      <c r="CG183" s="4237"/>
      <c r="CH183" s="4237"/>
      <c r="CI183" s="4237"/>
      <c r="CJ183" s="4237"/>
      <c r="CK183" s="4237"/>
      <c r="CL183" s="4237"/>
      <c r="CM183" s="4237"/>
      <c r="CN183" s="4237"/>
      <c r="CO183" s="4237"/>
      <c r="CP183" s="4237"/>
      <c r="CQ183" s="4237"/>
      <c r="CR183" s="4237"/>
      <c r="CS183" s="4237"/>
      <c r="CT183" s="4237"/>
      <c r="CU183" s="4237"/>
      <c r="CV183" s="4237"/>
      <c r="CW183" s="4237"/>
      <c r="CX183" s="4237"/>
      <c r="CY183" s="4237"/>
      <c r="CZ183" s="4237"/>
      <c r="DA183" s="4237"/>
      <c r="DB183" s="4237"/>
      <c r="DC183" s="4237"/>
      <c r="DD183" s="4237"/>
      <c r="DE183" s="4237"/>
      <c r="DF183" s="4237"/>
      <c r="DG183" s="4237"/>
      <c r="DH183" s="4237"/>
      <c r="DI183" s="4237"/>
      <c r="DJ183" s="4237"/>
      <c r="DK183" s="4237"/>
      <c r="DL183" s="4237"/>
      <c r="DM183" s="4237"/>
      <c r="DN183" s="4237"/>
      <c r="DO183" s="4237"/>
      <c r="DP183" s="4237"/>
      <c r="DQ183" s="4237"/>
      <c r="DR183" s="4237"/>
      <c r="DS183" s="4237"/>
      <c r="DT183" s="4237"/>
      <c r="DU183" s="4237"/>
      <c r="DV183" s="4237"/>
      <c r="DW183" s="4237"/>
      <c r="DX183" s="4237"/>
      <c r="DY183" s="4237"/>
      <c r="DZ183" s="4237"/>
      <c r="EA183" s="4237"/>
      <c r="EB183" s="4237"/>
      <c r="EC183" s="4237"/>
      <c r="ED183" s="4237"/>
      <c r="EE183" s="4237"/>
      <c r="EF183" s="4237"/>
      <c r="EG183" s="4237"/>
      <c r="EH183" s="4237"/>
      <c r="EI183" s="4237"/>
      <c r="EJ183" s="4237"/>
      <c r="EK183" s="4237"/>
      <c r="EL183" s="4237"/>
      <c r="EM183" s="4237"/>
      <c r="EN183" s="4237"/>
      <c r="EO183" s="4237"/>
      <c r="EP183" s="4237"/>
      <c r="EQ183" s="4237"/>
      <c r="ER183" s="4237"/>
      <c r="ES183" s="4237"/>
      <c r="ET183" s="4237"/>
      <c r="EU183" s="4237"/>
      <c r="EV183" s="4237"/>
      <c r="EW183" s="4237"/>
      <c r="EX183" s="4237"/>
      <c r="EY183" s="4237"/>
      <c r="EZ183" s="4237"/>
      <c r="FA183" s="4237"/>
      <c r="FB183" s="4237"/>
      <c r="FC183" s="4237"/>
      <c r="FD183" s="4237"/>
      <c r="FE183" s="4237"/>
      <c r="FF183" s="4237"/>
      <c r="FG183" s="4237"/>
      <c r="FH183" s="4237"/>
      <c r="FI183" s="4237"/>
      <c r="FJ183" s="4237"/>
      <c r="FK183" s="4237"/>
      <c r="FL183" s="4237"/>
      <c r="FM183" s="4237"/>
      <c r="FN183" s="4237"/>
    </row>
    <row r="184" spans="1:170" s="4530" customFormat="1">
      <c r="A184" s="4961"/>
      <c r="B184" s="4956"/>
      <c r="C184" s="4957"/>
      <c r="D184" s="4958"/>
      <c r="E184" s="4656"/>
      <c r="F184" s="4960" t="str">
        <f t="shared" si="14"/>
        <v xml:space="preserve"> </v>
      </c>
      <c r="G184" s="4602"/>
      <c r="K184" s="4237"/>
      <c r="L184" s="4237"/>
      <c r="M184" s="4237"/>
      <c r="N184" s="4237"/>
      <c r="O184" s="4237"/>
      <c r="P184" s="4237"/>
      <c r="Q184" s="4237"/>
      <c r="R184" s="4237"/>
      <c r="S184" s="4237"/>
      <c r="T184" s="4237"/>
      <c r="U184" s="4237"/>
      <c r="V184" s="4237"/>
      <c r="W184" s="4237"/>
      <c r="X184" s="4237"/>
      <c r="Y184" s="4237"/>
      <c r="Z184" s="4237"/>
      <c r="AA184" s="4237"/>
      <c r="AB184" s="4237"/>
      <c r="AC184" s="4237"/>
      <c r="AD184" s="4237"/>
      <c r="AE184" s="4237"/>
      <c r="AF184" s="4237"/>
      <c r="AG184" s="4237"/>
      <c r="AH184" s="4237"/>
      <c r="AI184" s="4237"/>
      <c r="AJ184" s="4237"/>
      <c r="AK184" s="4237"/>
      <c r="AL184" s="4237"/>
      <c r="AM184" s="4237"/>
      <c r="AN184" s="4237"/>
      <c r="AO184" s="4237"/>
      <c r="AP184" s="4237"/>
      <c r="AQ184" s="4237"/>
      <c r="AR184" s="4237"/>
      <c r="AS184" s="4237"/>
      <c r="AT184" s="4237"/>
      <c r="AU184" s="4237"/>
      <c r="AV184" s="4237"/>
      <c r="AW184" s="4237"/>
      <c r="AX184" s="4237"/>
      <c r="AY184" s="4237"/>
      <c r="AZ184" s="4237"/>
      <c r="BA184" s="4237"/>
      <c r="BB184" s="4237"/>
      <c r="BC184" s="4237"/>
      <c r="BD184" s="4237"/>
      <c r="BE184" s="4237"/>
      <c r="BF184" s="4237"/>
      <c r="BG184" s="4237"/>
      <c r="BH184" s="4237"/>
      <c r="BI184" s="4237"/>
      <c r="BJ184" s="4237"/>
      <c r="BK184" s="4237"/>
      <c r="BL184" s="4237"/>
      <c r="BM184" s="4237"/>
      <c r="BN184" s="4237"/>
      <c r="BO184" s="4237"/>
      <c r="BP184" s="4237"/>
      <c r="BQ184" s="4237"/>
      <c r="BR184" s="4237"/>
      <c r="BS184" s="4237"/>
      <c r="BT184" s="4237"/>
      <c r="BU184" s="4237"/>
      <c r="BV184" s="4237"/>
      <c r="BW184" s="4237"/>
      <c r="BX184" s="4237"/>
      <c r="BY184" s="4237"/>
      <c r="BZ184" s="4237"/>
      <c r="CA184" s="4237"/>
      <c r="CB184" s="4237"/>
      <c r="CC184" s="4237"/>
      <c r="CD184" s="4237"/>
      <c r="CE184" s="4237"/>
      <c r="CF184" s="4237"/>
      <c r="CG184" s="4237"/>
      <c r="CH184" s="4237"/>
      <c r="CI184" s="4237"/>
      <c r="CJ184" s="4237"/>
      <c r="CK184" s="4237"/>
      <c r="CL184" s="4237"/>
      <c r="CM184" s="4237"/>
      <c r="CN184" s="4237"/>
      <c r="CO184" s="4237"/>
      <c r="CP184" s="4237"/>
      <c r="CQ184" s="4237"/>
      <c r="CR184" s="4237"/>
      <c r="CS184" s="4237"/>
      <c r="CT184" s="4237"/>
      <c r="CU184" s="4237"/>
      <c r="CV184" s="4237"/>
      <c r="CW184" s="4237"/>
      <c r="CX184" s="4237"/>
      <c r="CY184" s="4237"/>
      <c r="CZ184" s="4237"/>
      <c r="DA184" s="4237"/>
      <c r="DB184" s="4237"/>
      <c r="DC184" s="4237"/>
      <c r="DD184" s="4237"/>
      <c r="DE184" s="4237"/>
      <c r="DF184" s="4237"/>
      <c r="DG184" s="4237"/>
      <c r="DH184" s="4237"/>
      <c r="DI184" s="4237"/>
      <c r="DJ184" s="4237"/>
      <c r="DK184" s="4237"/>
      <c r="DL184" s="4237"/>
      <c r="DM184" s="4237"/>
      <c r="DN184" s="4237"/>
      <c r="DO184" s="4237"/>
      <c r="DP184" s="4237"/>
      <c r="DQ184" s="4237"/>
      <c r="DR184" s="4237"/>
      <c r="DS184" s="4237"/>
      <c r="DT184" s="4237"/>
      <c r="DU184" s="4237"/>
      <c r="DV184" s="4237"/>
      <c r="DW184" s="4237"/>
      <c r="DX184" s="4237"/>
      <c r="DY184" s="4237"/>
      <c r="DZ184" s="4237"/>
      <c r="EA184" s="4237"/>
      <c r="EB184" s="4237"/>
      <c r="EC184" s="4237"/>
      <c r="ED184" s="4237"/>
      <c r="EE184" s="4237"/>
      <c r="EF184" s="4237"/>
      <c r="EG184" s="4237"/>
      <c r="EH184" s="4237"/>
      <c r="EI184" s="4237"/>
      <c r="EJ184" s="4237"/>
      <c r="EK184" s="4237"/>
      <c r="EL184" s="4237"/>
      <c r="EM184" s="4237"/>
      <c r="EN184" s="4237"/>
      <c r="EO184" s="4237"/>
      <c r="EP184" s="4237"/>
      <c r="EQ184" s="4237"/>
      <c r="ER184" s="4237"/>
      <c r="ES184" s="4237"/>
      <c r="ET184" s="4237"/>
      <c r="EU184" s="4237"/>
      <c r="EV184" s="4237"/>
      <c r="EW184" s="4237"/>
      <c r="EX184" s="4237"/>
      <c r="EY184" s="4237"/>
      <c r="EZ184" s="4237"/>
      <c r="FA184" s="4237"/>
      <c r="FB184" s="4237"/>
      <c r="FC184" s="4237"/>
      <c r="FD184" s="4237"/>
      <c r="FE184" s="4237"/>
      <c r="FF184" s="4237"/>
      <c r="FG184" s="4237"/>
      <c r="FH184" s="4237"/>
      <c r="FI184" s="4237"/>
      <c r="FJ184" s="4237"/>
      <c r="FK184" s="4237"/>
      <c r="FL184" s="4237"/>
      <c r="FM184" s="4237"/>
      <c r="FN184" s="4237"/>
    </row>
    <row r="185" spans="1:170" s="4530" customFormat="1">
      <c r="A185" s="4970">
        <v>4.3</v>
      </c>
      <c r="B185" s="4956" t="s">
        <v>3706</v>
      </c>
      <c r="C185" s="4957"/>
      <c r="D185" s="4958"/>
      <c r="E185" s="4656"/>
      <c r="F185" s="4960" t="str">
        <f t="shared" si="14"/>
        <v xml:space="preserve"> </v>
      </c>
      <c r="G185" s="4602"/>
      <c r="K185" s="4237"/>
      <c r="L185" s="4237"/>
      <c r="M185" s="4237"/>
      <c r="N185" s="4237"/>
      <c r="O185" s="4237"/>
      <c r="P185" s="4237"/>
      <c r="Q185" s="4237"/>
      <c r="R185" s="4237"/>
      <c r="S185" s="4237"/>
      <c r="T185" s="4237"/>
      <c r="U185" s="4237"/>
      <c r="V185" s="4237"/>
      <c r="W185" s="4237"/>
      <c r="X185" s="4237"/>
      <c r="Y185" s="4237"/>
      <c r="Z185" s="4237"/>
      <c r="AA185" s="4237"/>
      <c r="AB185" s="4237"/>
      <c r="AC185" s="4237"/>
      <c r="AD185" s="4237"/>
      <c r="AE185" s="4237"/>
      <c r="AF185" s="4237"/>
      <c r="AG185" s="4237"/>
      <c r="AH185" s="4237"/>
      <c r="AI185" s="4237"/>
      <c r="AJ185" s="4237"/>
      <c r="AK185" s="4237"/>
      <c r="AL185" s="4237"/>
      <c r="AM185" s="4237"/>
      <c r="AN185" s="4237"/>
      <c r="AO185" s="4237"/>
      <c r="AP185" s="4237"/>
      <c r="AQ185" s="4237"/>
      <c r="AR185" s="4237"/>
      <c r="AS185" s="4237"/>
      <c r="AT185" s="4237"/>
      <c r="AU185" s="4237"/>
      <c r="AV185" s="4237"/>
      <c r="AW185" s="4237"/>
      <c r="AX185" s="4237"/>
      <c r="AY185" s="4237"/>
      <c r="AZ185" s="4237"/>
      <c r="BA185" s="4237"/>
      <c r="BB185" s="4237"/>
      <c r="BC185" s="4237"/>
      <c r="BD185" s="4237"/>
      <c r="BE185" s="4237"/>
      <c r="BF185" s="4237"/>
      <c r="BG185" s="4237"/>
      <c r="BH185" s="4237"/>
      <c r="BI185" s="4237"/>
      <c r="BJ185" s="4237"/>
      <c r="BK185" s="4237"/>
      <c r="BL185" s="4237"/>
      <c r="BM185" s="4237"/>
      <c r="BN185" s="4237"/>
      <c r="BO185" s="4237"/>
      <c r="BP185" s="4237"/>
      <c r="BQ185" s="4237"/>
      <c r="BR185" s="4237"/>
      <c r="BS185" s="4237"/>
      <c r="BT185" s="4237"/>
      <c r="BU185" s="4237"/>
      <c r="BV185" s="4237"/>
      <c r="BW185" s="4237"/>
      <c r="BX185" s="4237"/>
      <c r="BY185" s="4237"/>
      <c r="BZ185" s="4237"/>
      <c r="CA185" s="4237"/>
      <c r="CB185" s="4237"/>
      <c r="CC185" s="4237"/>
      <c r="CD185" s="4237"/>
      <c r="CE185" s="4237"/>
      <c r="CF185" s="4237"/>
      <c r="CG185" s="4237"/>
      <c r="CH185" s="4237"/>
      <c r="CI185" s="4237"/>
      <c r="CJ185" s="4237"/>
      <c r="CK185" s="4237"/>
      <c r="CL185" s="4237"/>
      <c r="CM185" s="4237"/>
      <c r="CN185" s="4237"/>
      <c r="CO185" s="4237"/>
      <c r="CP185" s="4237"/>
      <c r="CQ185" s="4237"/>
      <c r="CR185" s="4237"/>
      <c r="CS185" s="4237"/>
      <c r="CT185" s="4237"/>
      <c r="CU185" s="4237"/>
      <c r="CV185" s="4237"/>
      <c r="CW185" s="4237"/>
      <c r="CX185" s="4237"/>
      <c r="CY185" s="4237"/>
      <c r="CZ185" s="4237"/>
      <c r="DA185" s="4237"/>
      <c r="DB185" s="4237"/>
      <c r="DC185" s="4237"/>
      <c r="DD185" s="4237"/>
      <c r="DE185" s="4237"/>
      <c r="DF185" s="4237"/>
      <c r="DG185" s="4237"/>
      <c r="DH185" s="4237"/>
      <c r="DI185" s="4237"/>
      <c r="DJ185" s="4237"/>
      <c r="DK185" s="4237"/>
      <c r="DL185" s="4237"/>
      <c r="DM185" s="4237"/>
      <c r="DN185" s="4237"/>
      <c r="DO185" s="4237"/>
      <c r="DP185" s="4237"/>
      <c r="DQ185" s="4237"/>
      <c r="DR185" s="4237"/>
      <c r="DS185" s="4237"/>
      <c r="DT185" s="4237"/>
      <c r="DU185" s="4237"/>
      <c r="DV185" s="4237"/>
      <c r="DW185" s="4237"/>
      <c r="DX185" s="4237"/>
      <c r="DY185" s="4237"/>
      <c r="DZ185" s="4237"/>
      <c r="EA185" s="4237"/>
      <c r="EB185" s="4237"/>
      <c r="EC185" s="4237"/>
      <c r="ED185" s="4237"/>
      <c r="EE185" s="4237"/>
      <c r="EF185" s="4237"/>
      <c r="EG185" s="4237"/>
      <c r="EH185" s="4237"/>
      <c r="EI185" s="4237"/>
      <c r="EJ185" s="4237"/>
      <c r="EK185" s="4237"/>
      <c r="EL185" s="4237"/>
      <c r="EM185" s="4237"/>
      <c r="EN185" s="4237"/>
      <c r="EO185" s="4237"/>
      <c r="EP185" s="4237"/>
      <c r="EQ185" s="4237"/>
      <c r="ER185" s="4237"/>
      <c r="ES185" s="4237"/>
      <c r="ET185" s="4237"/>
      <c r="EU185" s="4237"/>
      <c r="EV185" s="4237"/>
      <c r="EW185" s="4237"/>
      <c r="EX185" s="4237"/>
      <c r="EY185" s="4237"/>
      <c r="EZ185" s="4237"/>
      <c r="FA185" s="4237"/>
      <c r="FB185" s="4237"/>
      <c r="FC185" s="4237"/>
      <c r="FD185" s="4237"/>
      <c r="FE185" s="4237"/>
      <c r="FF185" s="4237"/>
      <c r="FG185" s="4237"/>
      <c r="FH185" s="4237"/>
      <c r="FI185" s="4237"/>
      <c r="FJ185" s="4237"/>
      <c r="FK185" s="4237"/>
      <c r="FL185" s="4237"/>
      <c r="FM185" s="4237"/>
      <c r="FN185" s="4237"/>
    </row>
    <row r="186" spans="1:170" s="4530" customFormat="1">
      <c r="A186" s="4971" t="s">
        <v>3786</v>
      </c>
      <c r="B186" s="4968" t="s">
        <v>2567</v>
      </c>
      <c r="C186" s="4957">
        <v>12.64</v>
      </c>
      <c r="D186" s="4958" t="s">
        <v>2432</v>
      </c>
      <c r="E186" s="4656"/>
      <c r="F186" s="4960">
        <f t="shared" si="14"/>
        <v>0</v>
      </c>
      <c r="G186" s="4602"/>
      <c r="K186" s="4237"/>
      <c r="L186" s="4237"/>
      <c r="M186" s="4237"/>
      <c r="N186" s="4237"/>
      <c r="O186" s="4237"/>
      <c r="P186" s="4237"/>
      <c r="Q186" s="4237"/>
      <c r="R186" s="4237"/>
      <c r="S186" s="4237"/>
      <c r="T186" s="4237"/>
      <c r="U186" s="4237"/>
      <c r="V186" s="4237"/>
      <c r="W186" s="4237"/>
      <c r="X186" s="4237"/>
      <c r="Y186" s="4237"/>
      <c r="Z186" s="4237"/>
      <c r="AA186" s="4237"/>
      <c r="AB186" s="4237"/>
      <c r="AC186" s="4237"/>
      <c r="AD186" s="4237"/>
      <c r="AE186" s="4237"/>
      <c r="AF186" s="4237"/>
      <c r="AG186" s="4237"/>
      <c r="AH186" s="4237"/>
      <c r="AI186" s="4237"/>
      <c r="AJ186" s="4237"/>
      <c r="AK186" s="4237"/>
      <c r="AL186" s="4237"/>
      <c r="AM186" s="4237"/>
      <c r="AN186" s="4237"/>
      <c r="AO186" s="4237"/>
      <c r="AP186" s="4237"/>
      <c r="AQ186" s="4237"/>
      <c r="AR186" s="4237"/>
      <c r="AS186" s="4237"/>
      <c r="AT186" s="4237"/>
      <c r="AU186" s="4237"/>
      <c r="AV186" s="4237"/>
      <c r="AW186" s="4237"/>
      <c r="AX186" s="4237"/>
      <c r="AY186" s="4237"/>
      <c r="AZ186" s="4237"/>
      <c r="BA186" s="4237"/>
      <c r="BB186" s="4237"/>
      <c r="BC186" s="4237"/>
      <c r="BD186" s="4237"/>
      <c r="BE186" s="4237"/>
      <c r="BF186" s="4237"/>
      <c r="BG186" s="4237"/>
      <c r="BH186" s="4237"/>
      <c r="BI186" s="4237"/>
      <c r="BJ186" s="4237"/>
      <c r="BK186" s="4237"/>
      <c r="BL186" s="4237"/>
      <c r="BM186" s="4237"/>
      <c r="BN186" s="4237"/>
      <c r="BO186" s="4237"/>
      <c r="BP186" s="4237"/>
      <c r="BQ186" s="4237"/>
      <c r="BR186" s="4237"/>
      <c r="BS186" s="4237"/>
      <c r="BT186" s="4237"/>
      <c r="BU186" s="4237"/>
      <c r="BV186" s="4237"/>
      <c r="BW186" s="4237"/>
      <c r="BX186" s="4237"/>
      <c r="BY186" s="4237"/>
      <c r="BZ186" s="4237"/>
      <c r="CA186" s="4237"/>
      <c r="CB186" s="4237"/>
      <c r="CC186" s="4237"/>
      <c r="CD186" s="4237"/>
      <c r="CE186" s="4237"/>
      <c r="CF186" s="4237"/>
      <c r="CG186" s="4237"/>
      <c r="CH186" s="4237"/>
      <c r="CI186" s="4237"/>
      <c r="CJ186" s="4237"/>
      <c r="CK186" s="4237"/>
      <c r="CL186" s="4237"/>
      <c r="CM186" s="4237"/>
      <c r="CN186" s="4237"/>
      <c r="CO186" s="4237"/>
      <c r="CP186" s="4237"/>
      <c r="CQ186" s="4237"/>
      <c r="CR186" s="4237"/>
      <c r="CS186" s="4237"/>
      <c r="CT186" s="4237"/>
      <c r="CU186" s="4237"/>
      <c r="CV186" s="4237"/>
      <c r="CW186" s="4237"/>
      <c r="CX186" s="4237"/>
      <c r="CY186" s="4237"/>
      <c r="CZ186" s="4237"/>
      <c r="DA186" s="4237"/>
      <c r="DB186" s="4237"/>
      <c r="DC186" s="4237"/>
      <c r="DD186" s="4237"/>
      <c r="DE186" s="4237"/>
      <c r="DF186" s="4237"/>
      <c r="DG186" s="4237"/>
      <c r="DH186" s="4237"/>
      <c r="DI186" s="4237"/>
      <c r="DJ186" s="4237"/>
      <c r="DK186" s="4237"/>
      <c r="DL186" s="4237"/>
      <c r="DM186" s="4237"/>
      <c r="DN186" s="4237"/>
      <c r="DO186" s="4237"/>
      <c r="DP186" s="4237"/>
      <c r="DQ186" s="4237"/>
      <c r="DR186" s="4237"/>
      <c r="DS186" s="4237"/>
      <c r="DT186" s="4237"/>
      <c r="DU186" s="4237"/>
      <c r="DV186" s="4237"/>
      <c r="DW186" s="4237"/>
      <c r="DX186" s="4237"/>
      <c r="DY186" s="4237"/>
      <c r="DZ186" s="4237"/>
      <c r="EA186" s="4237"/>
      <c r="EB186" s="4237"/>
      <c r="EC186" s="4237"/>
      <c r="ED186" s="4237"/>
      <c r="EE186" s="4237"/>
      <c r="EF186" s="4237"/>
      <c r="EG186" s="4237"/>
      <c r="EH186" s="4237"/>
      <c r="EI186" s="4237"/>
      <c r="EJ186" s="4237"/>
      <c r="EK186" s="4237"/>
      <c r="EL186" s="4237"/>
      <c r="EM186" s="4237"/>
      <c r="EN186" s="4237"/>
      <c r="EO186" s="4237"/>
      <c r="EP186" s="4237"/>
      <c r="EQ186" s="4237"/>
      <c r="ER186" s="4237"/>
      <c r="ES186" s="4237"/>
      <c r="ET186" s="4237"/>
      <c r="EU186" s="4237"/>
      <c r="EV186" s="4237"/>
      <c r="EW186" s="4237"/>
      <c r="EX186" s="4237"/>
      <c r="EY186" s="4237"/>
      <c r="EZ186" s="4237"/>
      <c r="FA186" s="4237"/>
      <c r="FB186" s="4237"/>
      <c r="FC186" s="4237"/>
      <c r="FD186" s="4237"/>
      <c r="FE186" s="4237"/>
      <c r="FF186" s="4237"/>
      <c r="FG186" s="4237"/>
      <c r="FH186" s="4237"/>
      <c r="FI186" s="4237"/>
      <c r="FJ186" s="4237"/>
      <c r="FK186" s="4237"/>
      <c r="FL186" s="4237"/>
      <c r="FM186" s="4237"/>
      <c r="FN186" s="4237"/>
    </row>
    <row r="187" spans="1:170" s="4530" customFormat="1">
      <c r="A187" s="4971" t="s">
        <v>3786</v>
      </c>
      <c r="B187" s="4968" t="s">
        <v>2435</v>
      </c>
      <c r="C187" s="4957">
        <v>3.06</v>
      </c>
      <c r="D187" s="4958" t="s">
        <v>2432</v>
      </c>
      <c r="E187" s="4656"/>
      <c r="F187" s="4960">
        <f t="shared" si="14"/>
        <v>0</v>
      </c>
      <c r="G187" s="4602"/>
      <c r="K187" s="4237"/>
      <c r="L187" s="4237"/>
      <c r="M187" s="4237"/>
      <c r="N187" s="4237"/>
      <c r="O187" s="4237"/>
      <c r="P187" s="4237"/>
      <c r="Q187" s="4237"/>
      <c r="R187" s="4237"/>
      <c r="S187" s="4237"/>
      <c r="T187" s="4237"/>
      <c r="U187" s="4237"/>
      <c r="V187" s="4237"/>
      <c r="W187" s="4237"/>
      <c r="X187" s="4237"/>
      <c r="Y187" s="4237"/>
      <c r="Z187" s="4237"/>
      <c r="AA187" s="4237"/>
      <c r="AB187" s="4237"/>
      <c r="AC187" s="4237"/>
      <c r="AD187" s="4237"/>
      <c r="AE187" s="4237"/>
      <c r="AF187" s="4237"/>
      <c r="AG187" s="4237"/>
      <c r="AH187" s="4237"/>
      <c r="AI187" s="4237"/>
      <c r="AJ187" s="4237"/>
      <c r="AK187" s="4237"/>
      <c r="AL187" s="4237"/>
      <c r="AM187" s="4237"/>
      <c r="AN187" s="4237"/>
      <c r="AO187" s="4237"/>
      <c r="AP187" s="4237"/>
      <c r="AQ187" s="4237"/>
      <c r="AR187" s="4237"/>
      <c r="AS187" s="4237"/>
      <c r="AT187" s="4237"/>
      <c r="AU187" s="4237"/>
      <c r="AV187" s="4237"/>
      <c r="AW187" s="4237"/>
      <c r="AX187" s="4237"/>
      <c r="AY187" s="4237"/>
      <c r="AZ187" s="4237"/>
      <c r="BA187" s="4237"/>
      <c r="BB187" s="4237"/>
      <c r="BC187" s="4237"/>
      <c r="BD187" s="4237"/>
      <c r="BE187" s="4237"/>
      <c r="BF187" s="4237"/>
      <c r="BG187" s="4237"/>
      <c r="BH187" s="4237"/>
      <c r="BI187" s="4237"/>
      <c r="BJ187" s="4237"/>
      <c r="BK187" s="4237"/>
      <c r="BL187" s="4237"/>
      <c r="BM187" s="4237"/>
      <c r="BN187" s="4237"/>
      <c r="BO187" s="4237"/>
      <c r="BP187" s="4237"/>
      <c r="BQ187" s="4237"/>
      <c r="BR187" s="4237"/>
      <c r="BS187" s="4237"/>
      <c r="BT187" s="4237"/>
      <c r="BU187" s="4237"/>
      <c r="BV187" s="4237"/>
      <c r="BW187" s="4237"/>
      <c r="BX187" s="4237"/>
      <c r="BY187" s="4237"/>
      <c r="BZ187" s="4237"/>
      <c r="CA187" s="4237"/>
      <c r="CB187" s="4237"/>
      <c r="CC187" s="4237"/>
      <c r="CD187" s="4237"/>
      <c r="CE187" s="4237"/>
      <c r="CF187" s="4237"/>
      <c r="CG187" s="4237"/>
      <c r="CH187" s="4237"/>
      <c r="CI187" s="4237"/>
      <c r="CJ187" s="4237"/>
      <c r="CK187" s="4237"/>
      <c r="CL187" s="4237"/>
      <c r="CM187" s="4237"/>
      <c r="CN187" s="4237"/>
      <c r="CO187" s="4237"/>
      <c r="CP187" s="4237"/>
      <c r="CQ187" s="4237"/>
      <c r="CR187" s="4237"/>
      <c r="CS187" s="4237"/>
      <c r="CT187" s="4237"/>
      <c r="CU187" s="4237"/>
      <c r="CV187" s="4237"/>
      <c r="CW187" s="4237"/>
      <c r="CX187" s="4237"/>
      <c r="CY187" s="4237"/>
      <c r="CZ187" s="4237"/>
      <c r="DA187" s="4237"/>
      <c r="DB187" s="4237"/>
      <c r="DC187" s="4237"/>
      <c r="DD187" s="4237"/>
      <c r="DE187" s="4237"/>
      <c r="DF187" s="4237"/>
      <c r="DG187" s="4237"/>
      <c r="DH187" s="4237"/>
      <c r="DI187" s="4237"/>
      <c r="DJ187" s="4237"/>
      <c r="DK187" s="4237"/>
      <c r="DL187" s="4237"/>
      <c r="DM187" s="4237"/>
      <c r="DN187" s="4237"/>
      <c r="DO187" s="4237"/>
      <c r="DP187" s="4237"/>
      <c r="DQ187" s="4237"/>
      <c r="DR187" s="4237"/>
      <c r="DS187" s="4237"/>
      <c r="DT187" s="4237"/>
      <c r="DU187" s="4237"/>
      <c r="DV187" s="4237"/>
      <c r="DW187" s="4237"/>
      <c r="DX187" s="4237"/>
      <c r="DY187" s="4237"/>
      <c r="DZ187" s="4237"/>
      <c r="EA187" s="4237"/>
      <c r="EB187" s="4237"/>
      <c r="EC187" s="4237"/>
      <c r="ED187" s="4237"/>
      <c r="EE187" s="4237"/>
      <c r="EF187" s="4237"/>
      <c r="EG187" s="4237"/>
      <c r="EH187" s="4237"/>
      <c r="EI187" s="4237"/>
      <c r="EJ187" s="4237"/>
      <c r="EK187" s="4237"/>
      <c r="EL187" s="4237"/>
      <c r="EM187" s="4237"/>
      <c r="EN187" s="4237"/>
      <c r="EO187" s="4237"/>
      <c r="EP187" s="4237"/>
      <c r="EQ187" s="4237"/>
      <c r="ER187" s="4237"/>
      <c r="ES187" s="4237"/>
      <c r="ET187" s="4237"/>
      <c r="EU187" s="4237"/>
      <c r="EV187" s="4237"/>
      <c r="EW187" s="4237"/>
      <c r="EX187" s="4237"/>
      <c r="EY187" s="4237"/>
      <c r="EZ187" s="4237"/>
      <c r="FA187" s="4237"/>
      <c r="FB187" s="4237"/>
      <c r="FC187" s="4237"/>
      <c r="FD187" s="4237"/>
      <c r="FE187" s="4237"/>
      <c r="FF187" s="4237"/>
      <c r="FG187" s="4237"/>
      <c r="FH187" s="4237"/>
      <c r="FI187" s="4237"/>
      <c r="FJ187" s="4237"/>
      <c r="FK187" s="4237"/>
      <c r="FL187" s="4237"/>
      <c r="FM187" s="4237"/>
      <c r="FN187" s="4237"/>
    </row>
    <row r="188" spans="1:170" s="4530" customFormat="1">
      <c r="A188" s="4971" t="s">
        <v>3787</v>
      </c>
      <c r="B188" s="4968" t="s">
        <v>2344</v>
      </c>
      <c r="C188" s="4957">
        <v>8.5399999999999991</v>
      </c>
      <c r="D188" s="4958" t="s">
        <v>2432</v>
      </c>
      <c r="E188" s="4656"/>
      <c r="F188" s="4960">
        <f t="shared" si="14"/>
        <v>0</v>
      </c>
      <c r="G188" s="4602"/>
      <c r="K188" s="4237"/>
      <c r="L188" s="4237"/>
      <c r="M188" s="4237"/>
      <c r="N188" s="4237"/>
      <c r="O188" s="4237"/>
      <c r="P188" s="4237"/>
      <c r="Q188" s="4237"/>
      <c r="R188" s="4237"/>
      <c r="S188" s="4237"/>
      <c r="T188" s="4237"/>
      <c r="U188" s="4237"/>
      <c r="V188" s="4237"/>
      <c r="W188" s="4237"/>
      <c r="X188" s="4237"/>
      <c r="Y188" s="4237"/>
      <c r="Z188" s="4237"/>
      <c r="AA188" s="4237"/>
      <c r="AB188" s="4237"/>
      <c r="AC188" s="4237"/>
      <c r="AD188" s="4237"/>
      <c r="AE188" s="4237"/>
      <c r="AF188" s="4237"/>
      <c r="AG188" s="4237"/>
      <c r="AH188" s="4237"/>
      <c r="AI188" s="4237"/>
      <c r="AJ188" s="4237"/>
      <c r="AK188" s="4237"/>
      <c r="AL188" s="4237"/>
      <c r="AM188" s="4237"/>
      <c r="AN188" s="4237"/>
      <c r="AO188" s="4237"/>
      <c r="AP188" s="4237"/>
      <c r="AQ188" s="4237"/>
      <c r="AR188" s="4237"/>
      <c r="AS188" s="4237"/>
      <c r="AT188" s="4237"/>
      <c r="AU188" s="4237"/>
      <c r="AV188" s="4237"/>
      <c r="AW188" s="4237"/>
      <c r="AX188" s="4237"/>
      <c r="AY188" s="4237"/>
      <c r="AZ188" s="4237"/>
      <c r="BA188" s="4237"/>
      <c r="BB188" s="4237"/>
      <c r="BC188" s="4237"/>
      <c r="BD188" s="4237"/>
      <c r="BE188" s="4237"/>
      <c r="BF188" s="4237"/>
      <c r="BG188" s="4237"/>
      <c r="BH188" s="4237"/>
      <c r="BI188" s="4237"/>
      <c r="BJ188" s="4237"/>
      <c r="BK188" s="4237"/>
      <c r="BL188" s="4237"/>
      <c r="BM188" s="4237"/>
      <c r="BN188" s="4237"/>
      <c r="BO188" s="4237"/>
      <c r="BP188" s="4237"/>
      <c r="BQ188" s="4237"/>
      <c r="BR188" s="4237"/>
      <c r="BS188" s="4237"/>
      <c r="BT188" s="4237"/>
      <c r="BU188" s="4237"/>
      <c r="BV188" s="4237"/>
      <c r="BW188" s="4237"/>
      <c r="BX188" s="4237"/>
      <c r="BY188" s="4237"/>
      <c r="BZ188" s="4237"/>
      <c r="CA188" s="4237"/>
      <c r="CB188" s="4237"/>
      <c r="CC188" s="4237"/>
      <c r="CD188" s="4237"/>
      <c r="CE188" s="4237"/>
      <c r="CF188" s="4237"/>
      <c r="CG188" s="4237"/>
      <c r="CH188" s="4237"/>
      <c r="CI188" s="4237"/>
      <c r="CJ188" s="4237"/>
      <c r="CK188" s="4237"/>
      <c r="CL188" s="4237"/>
      <c r="CM188" s="4237"/>
      <c r="CN188" s="4237"/>
      <c r="CO188" s="4237"/>
      <c r="CP188" s="4237"/>
      <c r="CQ188" s="4237"/>
      <c r="CR188" s="4237"/>
      <c r="CS188" s="4237"/>
      <c r="CT188" s="4237"/>
      <c r="CU188" s="4237"/>
      <c r="CV188" s="4237"/>
      <c r="CW188" s="4237"/>
      <c r="CX188" s="4237"/>
      <c r="CY188" s="4237"/>
      <c r="CZ188" s="4237"/>
      <c r="DA188" s="4237"/>
      <c r="DB188" s="4237"/>
      <c r="DC188" s="4237"/>
      <c r="DD188" s="4237"/>
      <c r="DE188" s="4237"/>
      <c r="DF188" s="4237"/>
      <c r="DG188" s="4237"/>
      <c r="DH188" s="4237"/>
      <c r="DI188" s="4237"/>
      <c r="DJ188" s="4237"/>
      <c r="DK188" s="4237"/>
      <c r="DL188" s="4237"/>
      <c r="DM188" s="4237"/>
      <c r="DN188" s="4237"/>
      <c r="DO188" s="4237"/>
      <c r="DP188" s="4237"/>
      <c r="DQ188" s="4237"/>
      <c r="DR188" s="4237"/>
      <c r="DS188" s="4237"/>
      <c r="DT188" s="4237"/>
      <c r="DU188" s="4237"/>
      <c r="DV188" s="4237"/>
      <c r="DW188" s="4237"/>
      <c r="DX188" s="4237"/>
      <c r="DY188" s="4237"/>
      <c r="DZ188" s="4237"/>
      <c r="EA188" s="4237"/>
      <c r="EB188" s="4237"/>
      <c r="EC188" s="4237"/>
      <c r="ED188" s="4237"/>
      <c r="EE188" s="4237"/>
      <c r="EF188" s="4237"/>
      <c r="EG188" s="4237"/>
      <c r="EH188" s="4237"/>
      <c r="EI188" s="4237"/>
      <c r="EJ188" s="4237"/>
      <c r="EK188" s="4237"/>
      <c r="EL188" s="4237"/>
      <c r="EM188" s="4237"/>
      <c r="EN188" s="4237"/>
      <c r="EO188" s="4237"/>
      <c r="EP188" s="4237"/>
      <c r="EQ188" s="4237"/>
      <c r="ER188" s="4237"/>
      <c r="ES188" s="4237"/>
      <c r="ET188" s="4237"/>
      <c r="EU188" s="4237"/>
      <c r="EV188" s="4237"/>
      <c r="EW188" s="4237"/>
      <c r="EX188" s="4237"/>
      <c r="EY188" s="4237"/>
      <c r="EZ188" s="4237"/>
      <c r="FA188" s="4237"/>
      <c r="FB188" s="4237"/>
      <c r="FC188" s="4237"/>
      <c r="FD188" s="4237"/>
      <c r="FE188" s="4237"/>
      <c r="FF188" s="4237"/>
      <c r="FG188" s="4237"/>
      <c r="FH188" s="4237"/>
      <c r="FI188" s="4237"/>
      <c r="FJ188" s="4237"/>
      <c r="FK188" s="4237"/>
      <c r="FL188" s="4237"/>
      <c r="FM188" s="4237"/>
      <c r="FN188" s="4237"/>
    </row>
    <row r="189" spans="1:170" s="4530" customFormat="1">
      <c r="A189" s="4971" t="s">
        <v>3788</v>
      </c>
      <c r="B189" s="4968" t="s">
        <v>2345</v>
      </c>
      <c r="C189" s="4957">
        <v>4.0999999999999996</v>
      </c>
      <c r="D189" s="4958" t="s">
        <v>2432</v>
      </c>
      <c r="E189" s="4656"/>
      <c r="F189" s="4960">
        <f t="shared" si="14"/>
        <v>0</v>
      </c>
      <c r="G189" s="4602"/>
      <c r="K189" s="4237"/>
      <c r="L189" s="4237"/>
      <c r="M189" s="4237"/>
      <c r="N189" s="4237"/>
      <c r="O189" s="4237"/>
      <c r="P189" s="4237"/>
      <c r="Q189" s="4237"/>
      <c r="R189" s="4237"/>
      <c r="S189" s="4237"/>
      <c r="T189" s="4237"/>
      <c r="U189" s="4237"/>
      <c r="V189" s="4237"/>
      <c r="W189" s="4237"/>
      <c r="X189" s="4237"/>
      <c r="Y189" s="4237"/>
      <c r="Z189" s="4237"/>
      <c r="AA189" s="4237"/>
      <c r="AB189" s="4237"/>
      <c r="AC189" s="4237"/>
      <c r="AD189" s="4237"/>
      <c r="AE189" s="4237"/>
      <c r="AF189" s="4237"/>
      <c r="AG189" s="4237"/>
      <c r="AH189" s="4237"/>
      <c r="AI189" s="4237"/>
      <c r="AJ189" s="4237"/>
      <c r="AK189" s="4237"/>
      <c r="AL189" s="4237"/>
      <c r="AM189" s="4237"/>
      <c r="AN189" s="4237"/>
      <c r="AO189" s="4237"/>
      <c r="AP189" s="4237"/>
      <c r="AQ189" s="4237"/>
      <c r="AR189" s="4237"/>
      <c r="AS189" s="4237"/>
      <c r="AT189" s="4237"/>
      <c r="AU189" s="4237"/>
      <c r="AV189" s="4237"/>
      <c r="AW189" s="4237"/>
      <c r="AX189" s="4237"/>
      <c r="AY189" s="4237"/>
      <c r="AZ189" s="4237"/>
      <c r="BA189" s="4237"/>
      <c r="BB189" s="4237"/>
      <c r="BC189" s="4237"/>
      <c r="BD189" s="4237"/>
      <c r="BE189" s="4237"/>
      <c r="BF189" s="4237"/>
      <c r="BG189" s="4237"/>
      <c r="BH189" s="4237"/>
      <c r="BI189" s="4237"/>
      <c r="BJ189" s="4237"/>
      <c r="BK189" s="4237"/>
      <c r="BL189" s="4237"/>
      <c r="BM189" s="4237"/>
      <c r="BN189" s="4237"/>
      <c r="BO189" s="4237"/>
      <c r="BP189" s="4237"/>
      <c r="BQ189" s="4237"/>
      <c r="BR189" s="4237"/>
      <c r="BS189" s="4237"/>
      <c r="BT189" s="4237"/>
      <c r="BU189" s="4237"/>
      <c r="BV189" s="4237"/>
      <c r="BW189" s="4237"/>
      <c r="BX189" s="4237"/>
      <c r="BY189" s="4237"/>
      <c r="BZ189" s="4237"/>
      <c r="CA189" s="4237"/>
      <c r="CB189" s="4237"/>
      <c r="CC189" s="4237"/>
      <c r="CD189" s="4237"/>
      <c r="CE189" s="4237"/>
      <c r="CF189" s="4237"/>
      <c r="CG189" s="4237"/>
      <c r="CH189" s="4237"/>
      <c r="CI189" s="4237"/>
      <c r="CJ189" s="4237"/>
      <c r="CK189" s="4237"/>
      <c r="CL189" s="4237"/>
      <c r="CM189" s="4237"/>
      <c r="CN189" s="4237"/>
      <c r="CO189" s="4237"/>
      <c r="CP189" s="4237"/>
      <c r="CQ189" s="4237"/>
      <c r="CR189" s="4237"/>
      <c r="CS189" s="4237"/>
      <c r="CT189" s="4237"/>
      <c r="CU189" s="4237"/>
      <c r="CV189" s="4237"/>
      <c r="CW189" s="4237"/>
      <c r="CX189" s="4237"/>
      <c r="CY189" s="4237"/>
      <c r="CZ189" s="4237"/>
      <c r="DA189" s="4237"/>
      <c r="DB189" s="4237"/>
      <c r="DC189" s="4237"/>
      <c r="DD189" s="4237"/>
      <c r="DE189" s="4237"/>
      <c r="DF189" s="4237"/>
      <c r="DG189" s="4237"/>
      <c r="DH189" s="4237"/>
      <c r="DI189" s="4237"/>
      <c r="DJ189" s="4237"/>
      <c r="DK189" s="4237"/>
      <c r="DL189" s="4237"/>
      <c r="DM189" s="4237"/>
      <c r="DN189" s="4237"/>
      <c r="DO189" s="4237"/>
      <c r="DP189" s="4237"/>
      <c r="DQ189" s="4237"/>
      <c r="DR189" s="4237"/>
      <c r="DS189" s="4237"/>
      <c r="DT189" s="4237"/>
      <c r="DU189" s="4237"/>
      <c r="DV189" s="4237"/>
      <c r="DW189" s="4237"/>
      <c r="DX189" s="4237"/>
      <c r="DY189" s="4237"/>
      <c r="DZ189" s="4237"/>
      <c r="EA189" s="4237"/>
      <c r="EB189" s="4237"/>
      <c r="EC189" s="4237"/>
      <c r="ED189" s="4237"/>
      <c r="EE189" s="4237"/>
      <c r="EF189" s="4237"/>
      <c r="EG189" s="4237"/>
      <c r="EH189" s="4237"/>
      <c r="EI189" s="4237"/>
      <c r="EJ189" s="4237"/>
      <c r="EK189" s="4237"/>
      <c r="EL189" s="4237"/>
      <c r="EM189" s="4237"/>
      <c r="EN189" s="4237"/>
      <c r="EO189" s="4237"/>
      <c r="EP189" s="4237"/>
      <c r="EQ189" s="4237"/>
      <c r="ER189" s="4237"/>
      <c r="ES189" s="4237"/>
      <c r="ET189" s="4237"/>
      <c r="EU189" s="4237"/>
      <c r="EV189" s="4237"/>
      <c r="EW189" s="4237"/>
      <c r="EX189" s="4237"/>
      <c r="EY189" s="4237"/>
      <c r="EZ189" s="4237"/>
      <c r="FA189" s="4237"/>
      <c r="FB189" s="4237"/>
      <c r="FC189" s="4237"/>
      <c r="FD189" s="4237"/>
      <c r="FE189" s="4237"/>
      <c r="FF189" s="4237"/>
      <c r="FG189" s="4237"/>
      <c r="FH189" s="4237"/>
      <c r="FI189" s="4237"/>
      <c r="FJ189" s="4237"/>
      <c r="FK189" s="4237"/>
      <c r="FL189" s="4237"/>
      <c r="FM189" s="4237"/>
      <c r="FN189" s="4237"/>
    </row>
    <row r="190" spans="1:170" s="4530" customFormat="1">
      <c r="A190" s="4971" t="s">
        <v>3789</v>
      </c>
      <c r="B190" s="4968" t="s">
        <v>1548</v>
      </c>
      <c r="C190" s="4957">
        <v>14.2</v>
      </c>
      <c r="D190" s="4958" t="s">
        <v>1</v>
      </c>
      <c r="E190" s="4656"/>
      <c r="F190" s="4960">
        <f t="shared" si="14"/>
        <v>0</v>
      </c>
      <c r="G190" s="4602"/>
      <c r="K190" s="4237"/>
      <c r="L190" s="4237"/>
      <c r="M190" s="4237"/>
      <c r="N190" s="4237"/>
      <c r="O190" s="4237"/>
      <c r="P190" s="4237"/>
      <c r="Q190" s="4237"/>
      <c r="R190" s="4237"/>
      <c r="S190" s="4237"/>
      <c r="T190" s="4237"/>
      <c r="U190" s="4237"/>
      <c r="V190" s="4237"/>
      <c r="W190" s="4237"/>
      <c r="X190" s="4237"/>
      <c r="Y190" s="4237"/>
      <c r="Z190" s="4237"/>
      <c r="AA190" s="4237"/>
      <c r="AB190" s="4237"/>
      <c r="AC190" s="4237"/>
      <c r="AD190" s="4237"/>
      <c r="AE190" s="4237"/>
      <c r="AF190" s="4237"/>
      <c r="AG190" s="4237"/>
      <c r="AH190" s="4237"/>
      <c r="AI190" s="4237"/>
      <c r="AJ190" s="4237"/>
      <c r="AK190" s="4237"/>
      <c r="AL190" s="4237"/>
      <c r="AM190" s="4237"/>
      <c r="AN190" s="4237"/>
      <c r="AO190" s="4237"/>
      <c r="AP190" s="4237"/>
      <c r="AQ190" s="4237"/>
      <c r="AR190" s="4237"/>
      <c r="AS190" s="4237"/>
      <c r="AT190" s="4237"/>
      <c r="AU190" s="4237"/>
      <c r="AV190" s="4237"/>
      <c r="AW190" s="4237"/>
      <c r="AX190" s="4237"/>
      <c r="AY190" s="4237"/>
      <c r="AZ190" s="4237"/>
      <c r="BA190" s="4237"/>
      <c r="BB190" s="4237"/>
      <c r="BC190" s="4237"/>
      <c r="BD190" s="4237"/>
      <c r="BE190" s="4237"/>
      <c r="BF190" s="4237"/>
      <c r="BG190" s="4237"/>
      <c r="BH190" s="4237"/>
      <c r="BI190" s="4237"/>
      <c r="BJ190" s="4237"/>
      <c r="BK190" s="4237"/>
      <c r="BL190" s="4237"/>
      <c r="BM190" s="4237"/>
      <c r="BN190" s="4237"/>
      <c r="BO190" s="4237"/>
      <c r="BP190" s="4237"/>
      <c r="BQ190" s="4237"/>
      <c r="BR190" s="4237"/>
      <c r="BS190" s="4237"/>
      <c r="BT190" s="4237"/>
      <c r="BU190" s="4237"/>
      <c r="BV190" s="4237"/>
      <c r="BW190" s="4237"/>
      <c r="BX190" s="4237"/>
      <c r="BY190" s="4237"/>
      <c r="BZ190" s="4237"/>
      <c r="CA190" s="4237"/>
      <c r="CB190" s="4237"/>
      <c r="CC190" s="4237"/>
      <c r="CD190" s="4237"/>
      <c r="CE190" s="4237"/>
      <c r="CF190" s="4237"/>
      <c r="CG190" s="4237"/>
      <c r="CH190" s="4237"/>
      <c r="CI190" s="4237"/>
      <c r="CJ190" s="4237"/>
      <c r="CK190" s="4237"/>
      <c r="CL190" s="4237"/>
      <c r="CM190" s="4237"/>
      <c r="CN190" s="4237"/>
      <c r="CO190" s="4237"/>
      <c r="CP190" s="4237"/>
      <c r="CQ190" s="4237"/>
      <c r="CR190" s="4237"/>
      <c r="CS190" s="4237"/>
      <c r="CT190" s="4237"/>
      <c r="CU190" s="4237"/>
      <c r="CV190" s="4237"/>
      <c r="CW190" s="4237"/>
      <c r="CX190" s="4237"/>
      <c r="CY190" s="4237"/>
      <c r="CZ190" s="4237"/>
      <c r="DA190" s="4237"/>
      <c r="DB190" s="4237"/>
      <c r="DC190" s="4237"/>
      <c r="DD190" s="4237"/>
      <c r="DE190" s="4237"/>
      <c r="DF190" s="4237"/>
      <c r="DG190" s="4237"/>
      <c r="DH190" s="4237"/>
      <c r="DI190" s="4237"/>
      <c r="DJ190" s="4237"/>
      <c r="DK190" s="4237"/>
      <c r="DL190" s="4237"/>
      <c r="DM190" s="4237"/>
      <c r="DN190" s="4237"/>
      <c r="DO190" s="4237"/>
      <c r="DP190" s="4237"/>
      <c r="DQ190" s="4237"/>
      <c r="DR190" s="4237"/>
      <c r="DS190" s="4237"/>
      <c r="DT190" s="4237"/>
      <c r="DU190" s="4237"/>
      <c r="DV190" s="4237"/>
      <c r="DW190" s="4237"/>
      <c r="DX190" s="4237"/>
      <c r="DY190" s="4237"/>
      <c r="DZ190" s="4237"/>
      <c r="EA190" s="4237"/>
      <c r="EB190" s="4237"/>
      <c r="EC190" s="4237"/>
      <c r="ED190" s="4237"/>
      <c r="EE190" s="4237"/>
      <c r="EF190" s="4237"/>
      <c r="EG190" s="4237"/>
      <c r="EH190" s="4237"/>
      <c r="EI190" s="4237"/>
      <c r="EJ190" s="4237"/>
      <c r="EK190" s="4237"/>
      <c r="EL190" s="4237"/>
      <c r="EM190" s="4237"/>
      <c r="EN190" s="4237"/>
      <c r="EO190" s="4237"/>
      <c r="EP190" s="4237"/>
      <c r="EQ190" s="4237"/>
      <c r="ER190" s="4237"/>
      <c r="ES190" s="4237"/>
      <c r="ET190" s="4237"/>
      <c r="EU190" s="4237"/>
      <c r="EV190" s="4237"/>
      <c r="EW190" s="4237"/>
      <c r="EX190" s="4237"/>
      <c r="EY190" s="4237"/>
      <c r="EZ190" s="4237"/>
      <c r="FA190" s="4237"/>
      <c r="FB190" s="4237"/>
      <c r="FC190" s="4237"/>
      <c r="FD190" s="4237"/>
      <c r="FE190" s="4237"/>
      <c r="FF190" s="4237"/>
      <c r="FG190" s="4237"/>
      <c r="FH190" s="4237"/>
      <c r="FI190" s="4237"/>
      <c r="FJ190" s="4237"/>
      <c r="FK190" s="4237"/>
      <c r="FL190" s="4237"/>
      <c r="FM190" s="4237"/>
      <c r="FN190" s="4237"/>
    </row>
    <row r="191" spans="1:170" s="4530" customFormat="1">
      <c r="A191" s="4972"/>
      <c r="B191" s="4884"/>
      <c r="C191" s="4679"/>
      <c r="D191" s="4634"/>
      <c r="E191" s="4656"/>
      <c r="F191" s="4959" t="str">
        <f t="shared" si="14"/>
        <v xml:space="preserve"> </v>
      </c>
      <c r="G191" s="4602"/>
      <c r="K191" s="4237"/>
      <c r="L191" s="4237"/>
      <c r="M191" s="4237"/>
      <c r="N191" s="4237"/>
      <c r="O191" s="4237"/>
      <c r="P191" s="4237"/>
      <c r="Q191" s="4237"/>
      <c r="R191" s="4237"/>
      <c r="S191" s="4237"/>
      <c r="T191" s="4237"/>
      <c r="U191" s="4237"/>
      <c r="V191" s="4237"/>
      <c r="W191" s="4237"/>
      <c r="X191" s="4237"/>
      <c r="Y191" s="4237"/>
      <c r="Z191" s="4237"/>
      <c r="AA191" s="4237"/>
      <c r="AB191" s="4237"/>
      <c r="AC191" s="4237"/>
      <c r="AD191" s="4237"/>
      <c r="AE191" s="4237"/>
      <c r="AF191" s="4237"/>
      <c r="AG191" s="4237"/>
      <c r="AH191" s="4237"/>
      <c r="AI191" s="4237"/>
      <c r="AJ191" s="4237"/>
      <c r="AK191" s="4237"/>
      <c r="AL191" s="4237"/>
      <c r="AM191" s="4237"/>
      <c r="AN191" s="4237"/>
      <c r="AO191" s="4237"/>
      <c r="AP191" s="4237"/>
      <c r="AQ191" s="4237"/>
      <c r="AR191" s="4237"/>
      <c r="AS191" s="4237"/>
      <c r="AT191" s="4237"/>
      <c r="AU191" s="4237"/>
      <c r="AV191" s="4237"/>
      <c r="AW191" s="4237"/>
      <c r="AX191" s="4237"/>
      <c r="AY191" s="4237"/>
      <c r="AZ191" s="4237"/>
      <c r="BA191" s="4237"/>
      <c r="BB191" s="4237"/>
      <c r="BC191" s="4237"/>
      <c r="BD191" s="4237"/>
      <c r="BE191" s="4237"/>
      <c r="BF191" s="4237"/>
      <c r="BG191" s="4237"/>
      <c r="BH191" s="4237"/>
      <c r="BI191" s="4237"/>
      <c r="BJ191" s="4237"/>
      <c r="BK191" s="4237"/>
      <c r="BL191" s="4237"/>
      <c r="BM191" s="4237"/>
      <c r="BN191" s="4237"/>
      <c r="BO191" s="4237"/>
      <c r="BP191" s="4237"/>
      <c r="BQ191" s="4237"/>
      <c r="BR191" s="4237"/>
      <c r="BS191" s="4237"/>
      <c r="BT191" s="4237"/>
      <c r="BU191" s="4237"/>
      <c r="BV191" s="4237"/>
      <c r="BW191" s="4237"/>
      <c r="BX191" s="4237"/>
      <c r="BY191" s="4237"/>
      <c r="BZ191" s="4237"/>
      <c r="CA191" s="4237"/>
      <c r="CB191" s="4237"/>
      <c r="CC191" s="4237"/>
      <c r="CD191" s="4237"/>
      <c r="CE191" s="4237"/>
      <c r="CF191" s="4237"/>
      <c r="CG191" s="4237"/>
      <c r="CH191" s="4237"/>
      <c r="CI191" s="4237"/>
      <c r="CJ191" s="4237"/>
      <c r="CK191" s="4237"/>
      <c r="CL191" s="4237"/>
      <c r="CM191" s="4237"/>
      <c r="CN191" s="4237"/>
      <c r="CO191" s="4237"/>
      <c r="CP191" s="4237"/>
      <c r="CQ191" s="4237"/>
      <c r="CR191" s="4237"/>
      <c r="CS191" s="4237"/>
      <c r="CT191" s="4237"/>
      <c r="CU191" s="4237"/>
      <c r="CV191" s="4237"/>
      <c r="CW191" s="4237"/>
      <c r="CX191" s="4237"/>
      <c r="CY191" s="4237"/>
      <c r="CZ191" s="4237"/>
      <c r="DA191" s="4237"/>
      <c r="DB191" s="4237"/>
      <c r="DC191" s="4237"/>
      <c r="DD191" s="4237"/>
      <c r="DE191" s="4237"/>
      <c r="DF191" s="4237"/>
      <c r="DG191" s="4237"/>
      <c r="DH191" s="4237"/>
      <c r="DI191" s="4237"/>
      <c r="DJ191" s="4237"/>
      <c r="DK191" s="4237"/>
      <c r="DL191" s="4237"/>
      <c r="DM191" s="4237"/>
      <c r="DN191" s="4237"/>
      <c r="DO191" s="4237"/>
      <c r="DP191" s="4237"/>
      <c r="DQ191" s="4237"/>
      <c r="DR191" s="4237"/>
      <c r="DS191" s="4237"/>
      <c r="DT191" s="4237"/>
      <c r="DU191" s="4237"/>
      <c r="DV191" s="4237"/>
      <c r="DW191" s="4237"/>
      <c r="DX191" s="4237"/>
      <c r="DY191" s="4237"/>
      <c r="DZ191" s="4237"/>
      <c r="EA191" s="4237"/>
      <c r="EB191" s="4237"/>
      <c r="EC191" s="4237"/>
      <c r="ED191" s="4237"/>
      <c r="EE191" s="4237"/>
      <c r="EF191" s="4237"/>
      <c r="EG191" s="4237"/>
      <c r="EH191" s="4237"/>
      <c r="EI191" s="4237"/>
      <c r="EJ191" s="4237"/>
      <c r="EK191" s="4237"/>
      <c r="EL191" s="4237"/>
      <c r="EM191" s="4237"/>
      <c r="EN191" s="4237"/>
      <c r="EO191" s="4237"/>
      <c r="EP191" s="4237"/>
      <c r="EQ191" s="4237"/>
      <c r="ER191" s="4237"/>
      <c r="ES191" s="4237"/>
      <c r="ET191" s="4237"/>
      <c r="EU191" s="4237"/>
      <c r="EV191" s="4237"/>
      <c r="EW191" s="4237"/>
      <c r="EX191" s="4237"/>
      <c r="EY191" s="4237"/>
      <c r="EZ191" s="4237"/>
      <c r="FA191" s="4237"/>
      <c r="FB191" s="4237"/>
      <c r="FC191" s="4237"/>
      <c r="FD191" s="4237"/>
      <c r="FE191" s="4237"/>
      <c r="FF191" s="4237"/>
      <c r="FG191" s="4237"/>
      <c r="FH191" s="4237"/>
      <c r="FI191" s="4237"/>
      <c r="FJ191" s="4237"/>
      <c r="FK191" s="4237"/>
      <c r="FL191" s="4237"/>
      <c r="FM191" s="4237"/>
      <c r="FN191" s="4237"/>
    </row>
    <row r="192" spans="1:170" s="4530" customFormat="1">
      <c r="A192" s="4973">
        <v>4.4000000000000004</v>
      </c>
      <c r="B192" s="4884" t="s">
        <v>3585</v>
      </c>
      <c r="C192" s="4679"/>
      <c r="D192" s="4634"/>
      <c r="E192" s="4656"/>
      <c r="F192" s="4959" t="str">
        <f t="shared" si="14"/>
        <v xml:space="preserve"> </v>
      </c>
      <c r="G192" s="4602"/>
      <c r="K192" s="4237"/>
      <c r="L192" s="4237"/>
      <c r="M192" s="4237"/>
      <c r="N192" s="4237"/>
      <c r="O192" s="4237"/>
      <c r="P192" s="4237"/>
      <c r="Q192" s="4237"/>
      <c r="R192" s="4237"/>
      <c r="S192" s="4237"/>
      <c r="T192" s="4237"/>
      <c r="U192" s="4237"/>
      <c r="V192" s="4237"/>
      <c r="W192" s="4237"/>
      <c r="X192" s="4237"/>
      <c r="Y192" s="4237"/>
      <c r="Z192" s="4237"/>
      <c r="AA192" s="4237"/>
      <c r="AB192" s="4237"/>
      <c r="AC192" s="4237"/>
      <c r="AD192" s="4237"/>
      <c r="AE192" s="4237"/>
      <c r="AF192" s="4237"/>
      <c r="AG192" s="4237"/>
      <c r="AH192" s="4237"/>
      <c r="AI192" s="4237"/>
      <c r="AJ192" s="4237"/>
      <c r="AK192" s="4237"/>
      <c r="AL192" s="4237"/>
      <c r="AM192" s="4237"/>
      <c r="AN192" s="4237"/>
      <c r="AO192" s="4237"/>
      <c r="AP192" s="4237"/>
      <c r="AQ192" s="4237"/>
      <c r="AR192" s="4237"/>
      <c r="AS192" s="4237"/>
      <c r="AT192" s="4237"/>
      <c r="AU192" s="4237"/>
      <c r="AV192" s="4237"/>
      <c r="AW192" s="4237"/>
      <c r="AX192" s="4237"/>
      <c r="AY192" s="4237"/>
      <c r="AZ192" s="4237"/>
      <c r="BA192" s="4237"/>
      <c r="BB192" s="4237"/>
      <c r="BC192" s="4237"/>
      <c r="BD192" s="4237"/>
      <c r="BE192" s="4237"/>
      <c r="BF192" s="4237"/>
      <c r="BG192" s="4237"/>
      <c r="BH192" s="4237"/>
      <c r="BI192" s="4237"/>
      <c r="BJ192" s="4237"/>
      <c r="BK192" s="4237"/>
      <c r="BL192" s="4237"/>
      <c r="BM192" s="4237"/>
      <c r="BN192" s="4237"/>
      <c r="BO192" s="4237"/>
      <c r="BP192" s="4237"/>
      <c r="BQ192" s="4237"/>
      <c r="BR192" s="4237"/>
      <c r="BS192" s="4237"/>
      <c r="BT192" s="4237"/>
      <c r="BU192" s="4237"/>
      <c r="BV192" s="4237"/>
      <c r="BW192" s="4237"/>
      <c r="BX192" s="4237"/>
      <c r="BY192" s="4237"/>
      <c r="BZ192" s="4237"/>
      <c r="CA192" s="4237"/>
      <c r="CB192" s="4237"/>
      <c r="CC192" s="4237"/>
      <c r="CD192" s="4237"/>
      <c r="CE192" s="4237"/>
      <c r="CF192" s="4237"/>
      <c r="CG192" s="4237"/>
      <c r="CH192" s="4237"/>
      <c r="CI192" s="4237"/>
      <c r="CJ192" s="4237"/>
      <c r="CK192" s="4237"/>
      <c r="CL192" s="4237"/>
      <c r="CM192" s="4237"/>
      <c r="CN192" s="4237"/>
      <c r="CO192" s="4237"/>
      <c r="CP192" s="4237"/>
      <c r="CQ192" s="4237"/>
      <c r="CR192" s="4237"/>
      <c r="CS192" s="4237"/>
      <c r="CT192" s="4237"/>
      <c r="CU192" s="4237"/>
      <c r="CV192" s="4237"/>
      <c r="CW192" s="4237"/>
      <c r="CX192" s="4237"/>
      <c r="CY192" s="4237"/>
      <c r="CZ192" s="4237"/>
      <c r="DA192" s="4237"/>
      <c r="DB192" s="4237"/>
      <c r="DC192" s="4237"/>
      <c r="DD192" s="4237"/>
      <c r="DE192" s="4237"/>
      <c r="DF192" s="4237"/>
      <c r="DG192" s="4237"/>
      <c r="DH192" s="4237"/>
      <c r="DI192" s="4237"/>
      <c r="DJ192" s="4237"/>
      <c r="DK192" s="4237"/>
      <c r="DL192" s="4237"/>
      <c r="DM192" s="4237"/>
      <c r="DN192" s="4237"/>
      <c r="DO192" s="4237"/>
      <c r="DP192" s="4237"/>
      <c r="DQ192" s="4237"/>
      <c r="DR192" s="4237"/>
      <c r="DS192" s="4237"/>
      <c r="DT192" s="4237"/>
      <c r="DU192" s="4237"/>
      <c r="DV192" s="4237"/>
      <c r="DW192" s="4237"/>
      <c r="DX192" s="4237"/>
      <c r="DY192" s="4237"/>
      <c r="DZ192" s="4237"/>
      <c r="EA192" s="4237"/>
      <c r="EB192" s="4237"/>
      <c r="EC192" s="4237"/>
      <c r="ED192" s="4237"/>
      <c r="EE192" s="4237"/>
      <c r="EF192" s="4237"/>
      <c r="EG192" s="4237"/>
      <c r="EH192" s="4237"/>
      <c r="EI192" s="4237"/>
      <c r="EJ192" s="4237"/>
      <c r="EK192" s="4237"/>
      <c r="EL192" s="4237"/>
      <c r="EM192" s="4237"/>
      <c r="EN192" s="4237"/>
      <c r="EO192" s="4237"/>
      <c r="EP192" s="4237"/>
      <c r="EQ192" s="4237"/>
      <c r="ER192" s="4237"/>
      <c r="ES192" s="4237"/>
      <c r="ET192" s="4237"/>
      <c r="EU192" s="4237"/>
      <c r="EV192" s="4237"/>
      <c r="EW192" s="4237"/>
      <c r="EX192" s="4237"/>
      <c r="EY192" s="4237"/>
      <c r="EZ192" s="4237"/>
      <c r="FA192" s="4237"/>
      <c r="FB192" s="4237"/>
      <c r="FC192" s="4237"/>
      <c r="FD192" s="4237"/>
      <c r="FE192" s="4237"/>
      <c r="FF192" s="4237"/>
      <c r="FG192" s="4237"/>
      <c r="FH192" s="4237"/>
      <c r="FI192" s="4237"/>
      <c r="FJ192" s="4237"/>
      <c r="FK192" s="4237"/>
      <c r="FL192" s="4237"/>
      <c r="FM192" s="4237"/>
      <c r="FN192" s="4237"/>
    </row>
    <row r="193" spans="1:170" s="4530" customFormat="1" ht="25.5">
      <c r="A193" s="4588" t="s">
        <v>4182</v>
      </c>
      <c r="B193" s="4974" t="s">
        <v>4183</v>
      </c>
      <c r="C193" s="4679">
        <v>40</v>
      </c>
      <c r="D193" s="4634" t="s">
        <v>1</v>
      </c>
      <c r="E193" s="4656"/>
      <c r="F193" s="4959">
        <f t="shared" si="14"/>
        <v>0</v>
      </c>
      <c r="G193" s="4602"/>
      <c r="K193" s="4237"/>
      <c r="L193" s="4237"/>
      <c r="M193" s="4237"/>
      <c r="N193" s="4237"/>
      <c r="O193" s="4237"/>
      <c r="P193" s="4237"/>
      <c r="Q193" s="4237"/>
      <c r="R193" s="4237"/>
      <c r="S193" s="4237"/>
      <c r="T193" s="4237"/>
      <c r="U193" s="4237"/>
      <c r="V193" s="4237"/>
      <c r="W193" s="4237"/>
      <c r="X193" s="4237"/>
      <c r="Y193" s="4237"/>
      <c r="Z193" s="4237"/>
      <c r="AA193" s="4237"/>
      <c r="AB193" s="4237"/>
      <c r="AC193" s="4237"/>
      <c r="AD193" s="4237"/>
      <c r="AE193" s="4237"/>
      <c r="AF193" s="4237"/>
      <c r="AG193" s="4237"/>
      <c r="AH193" s="4237"/>
      <c r="AI193" s="4237"/>
      <c r="AJ193" s="4237"/>
      <c r="AK193" s="4237"/>
      <c r="AL193" s="4237"/>
      <c r="AM193" s="4237"/>
      <c r="AN193" s="4237"/>
      <c r="AO193" s="4237"/>
      <c r="AP193" s="4237"/>
      <c r="AQ193" s="4237"/>
      <c r="AR193" s="4237"/>
      <c r="AS193" s="4237"/>
      <c r="AT193" s="4237"/>
      <c r="AU193" s="4237"/>
      <c r="AV193" s="4237"/>
      <c r="AW193" s="4237"/>
      <c r="AX193" s="4237"/>
      <c r="AY193" s="4237"/>
      <c r="AZ193" s="4237"/>
      <c r="BA193" s="4237"/>
      <c r="BB193" s="4237"/>
      <c r="BC193" s="4237"/>
      <c r="BD193" s="4237"/>
      <c r="BE193" s="4237"/>
      <c r="BF193" s="4237"/>
      <c r="BG193" s="4237"/>
      <c r="BH193" s="4237"/>
      <c r="BI193" s="4237"/>
      <c r="BJ193" s="4237"/>
      <c r="BK193" s="4237"/>
      <c r="BL193" s="4237"/>
      <c r="BM193" s="4237"/>
      <c r="BN193" s="4237"/>
      <c r="BO193" s="4237"/>
      <c r="BP193" s="4237"/>
      <c r="BQ193" s="4237"/>
      <c r="BR193" s="4237"/>
      <c r="BS193" s="4237"/>
      <c r="BT193" s="4237"/>
      <c r="BU193" s="4237"/>
      <c r="BV193" s="4237"/>
      <c r="BW193" s="4237"/>
      <c r="BX193" s="4237"/>
      <c r="BY193" s="4237"/>
      <c r="BZ193" s="4237"/>
      <c r="CA193" s="4237"/>
      <c r="CB193" s="4237"/>
      <c r="CC193" s="4237"/>
      <c r="CD193" s="4237"/>
      <c r="CE193" s="4237"/>
      <c r="CF193" s="4237"/>
      <c r="CG193" s="4237"/>
      <c r="CH193" s="4237"/>
      <c r="CI193" s="4237"/>
      <c r="CJ193" s="4237"/>
      <c r="CK193" s="4237"/>
      <c r="CL193" s="4237"/>
      <c r="CM193" s="4237"/>
      <c r="CN193" s="4237"/>
      <c r="CO193" s="4237"/>
      <c r="CP193" s="4237"/>
      <c r="CQ193" s="4237"/>
      <c r="CR193" s="4237"/>
      <c r="CS193" s="4237"/>
      <c r="CT193" s="4237"/>
      <c r="CU193" s="4237"/>
      <c r="CV193" s="4237"/>
      <c r="CW193" s="4237"/>
      <c r="CX193" s="4237"/>
      <c r="CY193" s="4237"/>
      <c r="CZ193" s="4237"/>
      <c r="DA193" s="4237"/>
      <c r="DB193" s="4237"/>
      <c r="DC193" s="4237"/>
      <c r="DD193" s="4237"/>
      <c r="DE193" s="4237"/>
      <c r="DF193" s="4237"/>
      <c r="DG193" s="4237"/>
      <c r="DH193" s="4237"/>
      <c r="DI193" s="4237"/>
      <c r="DJ193" s="4237"/>
      <c r="DK193" s="4237"/>
      <c r="DL193" s="4237"/>
      <c r="DM193" s="4237"/>
      <c r="DN193" s="4237"/>
      <c r="DO193" s="4237"/>
      <c r="DP193" s="4237"/>
      <c r="DQ193" s="4237"/>
      <c r="DR193" s="4237"/>
      <c r="DS193" s="4237"/>
      <c r="DT193" s="4237"/>
      <c r="DU193" s="4237"/>
      <c r="DV193" s="4237"/>
      <c r="DW193" s="4237"/>
      <c r="DX193" s="4237"/>
      <c r="DY193" s="4237"/>
      <c r="DZ193" s="4237"/>
      <c r="EA193" s="4237"/>
      <c r="EB193" s="4237"/>
      <c r="EC193" s="4237"/>
      <c r="ED193" s="4237"/>
      <c r="EE193" s="4237"/>
      <c r="EF193" s="4237"/>
      <c r="EG193" s="4237"/>
      <c r="EH193" s="4237"/>
      <c r="EI193" s="4237"/>
      <c r="EJ193" s="4237"/>
      <c r="EK193" s="4237"/>
      <c r="EL193" s="4237"/>
      <c r="EM193" s="4237"/>
      <c r="EN193" s="4237"/>
      <c r="EO193" s="4237"/>
      <c r="EP193" s="4237"/>
      <c r="EQ193" s="4237"/>
      <c r="ER193" s="4237"/>
      <c r="ES193" s="4237"/>
      <c r="ET193" s="4237"/>
      <c r="EU193" s="4237"/>
      <c r="EV193" s="4237"/>
      <c r="EW193" s="4237"/>
      <c r="EX193" s="4237"/>
      <c r="EY193" s="4237"/>
      <c r="EZ193" s="4237"/>
      <c r="FA193" s="4237"/>
      <c r="FB193" s="4237"/>
      <c r="FC193" s="4237"/>
      <c r="FD193" s="4237"/>
      <c r="FE193" s="4237"/>
      <c r="FF193" s="4237"/>
      <c r="FG193" s="4237"/>
      <c r="FH193" s="4237"/>
      <c r="FI193" s="4237"/>
      <c r="FJ193" s="4237"/>
      <c r="FK193" s="4237"/>
      <c r="FL193" s="4237"/>
      <c r="FM193" s="4237"/>
      <c r="FN193" s="4237"/>
    </row>
    <row r="194" spans="1:170" s="4530" customFormat="1" ht="38.25">
      <c r="A194" s="4588" t="s">
        <v>4184</v>
      </c>
      <c r="B194" s="4974" t="s">
        <v>4185</v>
      </c>
      <c r="C194" s="4679">
        <v>1</v>
      </c>
      <c r="D194" s="4634" t="s">
        <v>2433</v>
      </c>
      <c r="E194" s="4656"/>
      <c r="F194" s="4959">
        <f t="shared" si="14"/>
        <v>0</v>
      </c>
      <c r="G194" s="4602"/>
      <c r="K194" s="4237"/>
      <c r="L194" s="4237"/>
      <c r="M194" s="4237"/>
      <c r="N194" s="4237"/>
      <c r="O194" s="4237"/>
      <c r="P194" s="4237"/>
      <c r="Q194" s="4237"/>
      <c r="R194" s="4237"/>
      <c r="S194" s="4237"/>
      <c r="T194" s="4237"/>
      <c r="U194" s="4237"/>
      <c r="V194" s="4237"/>
      <c r="W194" s="4237"/>
      <c r="X194" s="4237"/>
      <c r="Y194" s="4237"/>
      <c r="Z194" s="4237"/>
      <c r="AA194" s="4237"/>
      <c r="AB194" s="4237"/>
      <c r="AC194" s="4237"/>
      <c r="AD194" s="4237"/>
      <c r="AE194" s="4237"/>
      <c r="AF194" s="4237"/>
      <c r="AG194" s="4237"/>
      <c r="AH194" s="4237"/>
      <c r="AI194" s="4237"/>
      <c r="AJ194" s="4237"/>
      <c r="AK194" s="4237"/>
      <c r="AL194" s="4237"/>
      <c r="AM194" s="4237"/>
      <c r="AN194" s="4237"/>
      <c r="AO194" s="4237"/>
      <c r="AP194" s="4237"/>
      <c r="AQ194" s="4237"/>
      <c r="AR194" s="4237"/>
      <c r="AS194" s="4237"/>
      <c r="AT194" s="4237"/>
      <c r="AU194" s="4237"/>
      <c r="AV194" s="4237"/>
      <c r="AW194" s="4237"/>
      <c r="AX194" s="4237"/>
      <c r="AY194" s="4237"/>
      <c r="AZ194" s="4237"/>
      <c r="BA194" s="4237"/>
      <c r="BB194" s="4237"/>
      <c r="BC194" s="4237"/>
      <c r="BD194" s="4237"/>
      <c r="BE194" s="4237"/>
      <c r="BF194" s="4237"/>
      <c r="BG194" s="4237"/>
      <c r="BH194" s="4237"/>
      <c r="BI194" s="4237"/>
      <c r="BJ194" s="4237"/>
      <c r="BK194" s="4237"/>
      <c r="BL194" s="4237"/>
      <c r="BM194" s="4237"/>
      <c r="BN194" s="4237"/>
      <c r="BO194" s="4237"/>
      <c r="BP194" s="4237"/>
      <c r="BQ194" s="4237"/>
      <c r="BR194" s="4237"/>
      <c r="BS194" s="4237"/>
      <c r="BT194" s="4237"/>
      <c r="BU194" s="4237"/>
      <c r="BV194" s="4237"/>
      <c r="BW194" s="4237"/>
      <c r="BX194" s="4237"/>
      <c r="BY194" s="4237"/>
      <c r="BZ194" s="4237"/>
      <c r="CA194" s="4237"/>
      <c r="CB194" s="4237"/>
      <c r="CC194" s="4237"/>
      <c r="CD194" s="4237"/>
      <c r="CE194" s="4237"/>
      <c r="CF194" s="4237"/>
      <c r="CG194" s="4237"/>
      <c r="CH194" s="4237"/>
      <c r="CI194" s="4237"/>
      <c r="CJ194" s="4237"/>
      <c r="CK194" s="4237"/>
      <c r="CL194" s="4237"/>
      <c r="CM194" s="4237"/>
      <c r="CN194" s="4237"/>
      <c r="CO194" s="4237"/>
      <c r="CP194" s="4237"/>
      <c r="CQ194" s="4237"/>
      <c r="CR194" s="4237"/>
      <c r="CS194" s="4237"/>
      <c r="CT194" s="4237"/>
      <c r="CU194" s="4237"/>
      <c r="CV194" s="4237"/>
      <c r="CW194" s="4237"/>
      <c r="CX194" s="4237"/>
      <c r="CY194" s="4237"/>
      <c r="CZ194" s="4237"/>
      <c r="DA194" s="4237"/>
      <c r="DB194" s="4237"/>
      <c r="DC194" s="4237"/>
      <c r="DD194" s="4237"/>
      <c r="DE194" s="4237"/>
      <c r="DF194" s="4237"/>
      <c r="DG194" s="4237"/>
      <c r="DH194" s="4237"/>
      <c r="DI194" s="4237"/>
      <c r="DJ194" s="4237"/>
      <c r="DK194" s="4237"/>
      <c r="DL194" s="4237"/>
      <c r="DM194" s="4237"/>
      <c r="DN194" s="4237"/>
      <c r="DO194" s="4237"/>
      <c r="DP194" s="4237"/>
      <c r="DQ194" s="4237"/>
      <c r="DR194" s="4237"/>
      <c r="DS194" s="4237"/>
      <c r="DT194" s="4237"/>
      <c r="DU194" s="4237"/>
      <c r="DV194" s="4237"/>
      <c r="DW194" s="4237"/>
      <c r="DX194" s="4237"/>
      <c r="DY194" s="4237"/>
      <c r="DZ194" s="4237"/>
      <c r="EA194" s="4237"/>
      <c r="EB194" s="4237"/>
      <c r="EC194" s="4237"/>
      <c r="ED194" s="4237"/>
      <c r="EE194" s="4237"/>
      <c r="EF194" s="4237"/>
      <c r="EG194" s="4237"/>
      <c r="EH194" s="4237"/>
      <c r="EI194" s="4237"/>
      <c r="EJ194" s="4237"/>
      <c r="EK194" s="4237"/>
      <c r="EL194" s="4237"/>
      <c r="EM194" s="4237"/>
      <c r="EN194" s="4237"/>
      <c r="EO194" s="4237"/>
      <c r="EP194" s="4237"/>
      <c r="EQ194" s="4237"/>
      <c r="ER194" s="4237"/>
      <c r="ES194" s="4237"/>
      <c r="ET194" s="4237"/>
      <c r="EU194" s="4237"/>
      <c r="EV194" s="4237"/>
      <c r="EW194" s="4237"/>
      <c r="EX194" s="4237"/>
      <c r="EY194" s="4237"/>
      <c r="EZ194" s="4237"/>
      <c r="FA194" s="4237"/>
      <c r="FB194" s="4237"/>
      <c r="FC194" s="4237"/>
      <c r="FD194" s="4237"/>
      <c r="FE194" s="4237"/>
      <c r="FF194" s="4237"/>
      <c r="FG194" s="4237"/>
      <c r="FH194" s="4237"/>
      <c r="FI194" s="4237"/>
      <c r="FJ194" s="4237"/>
      <c r="FK194" s="4237"/>
      <c r="FL194" s="4237"/>
      <c r="FM194" s="4237"/>
      <c r="FN194" s="4237"/>
    </row>
    <row r="195" spans="1:170" s="4530" customFormat="1" ht="25.5">
      <c r="A195" s="4588" t="s">
        <v>4186</v>
      </c>
      <c r="B195" s="4974" t="s">
        <v>4187</v>
      </c>
      <c r="C195" s="4679">
        <v>1</v>
      </c>
      <c r="D195" s="4634" t="s">
        <v>2433</v>
      </c>
      <c r="E195" s="4656"/>
      <c r="F195" s="4959">
        <f t="shared" si="14"/>
        <v>0</v>
      </c>
      <c r="G195" s="4602"/>
      <c r="K195" s="4237"/>
      <c r="L195" s="4237"/>
      <c r="M195" s="4237"/>
      <c r="N195" s="4237"/>
      <c r="O195" s="4237"/>
      <c r="P195" s="4237"/>
      <c r="Q195" s="4237"/>
      <c r="R195" s="4237"/>
      <c r="S195" s="4237"/>
      <c r="T195" s="4237"/>
      <c r="U195" s="4237"/>
      <c r="V195" s="4237"/>
      <c r="W195" s="4237"/>
      <c r="X195" s="4237"/>
      <c r="Y195" s="4237"/>
      <c r="Z195" s="4237"/>
      <c r="AA195" s="4237"/>
      <c r="AB195" s="4237"/>
      <c r="AC195" s="4237"/>
      <c r="AD195" s="4237"/>
      <c r="AE195" s="4237"/>
      <c r="AF195" s="4237"/>
      <c r="AG195" s="4237"/>
      <c r="AH195" s="4237"/>
      <c r="AI195" s="4237"/>
      <c r="AJ195" s="4237"/>
      <c r="AK195" s="4237"/>
      <c r="AL195" s="4237"/>
      <c r="AM195" s="4237"/>
      <c r="AN195" s="4237"/>
      <c r="AO195" s="4237"/>
      <c r="AP195" s="4237"/>
      <c r="AQ195" s="4237"/>
      <c r="AR195" s="4237"/>
      <c r="AS195" s="4237"/>
      <c r="AT195" s="4237"/>
      <c r="AU195" s="4237"/>
      <c r="AV195" s="4237"/>
      <c r="AW195" s="4237"/>
      <c r="AX195" s="4237"/>
      <c r="AY195" s="4237"/>
      <c r="AZ195" s="4237"/>
      <c r="BA195" s="4237"/>
      <c r="BB195" s="4237"/>
      <c r="BC195" s="4237"/>
      <c r="BD195" s="4237"/>
      <c r="BE195" s="4237"/>
      <c r="BF195" s="4237"/>
      <c r="BG195" s="4237"/>
      <c r="BH195" s="4237"/>
      <c r="BI195" s="4237"/>
      <c r="BJ195" s="4237"/>
      <c r="BK195" s="4237"/>
      <c r="BL195" s="4237"/>
      <c r="BM195" s="4237"/>
      <c r="BN195" s="4237"/>
      <c r="BO195" s="4237"/>
      <c r="BP195" s="4237"/>
      <c r="BQ195" s="4237"/>
      <c r="BR195" s="4237"/>
      <c r="BS195" s="4237"/>
      <c r="BT195" s="4237"/>
      <c r="BU195" s="4237"/>
      <c r="BV195" s="4237"/>
      <c r="BW195" s="4237"/>
      <c r="BX195" s="4237"/>
      <c r="BY195" s="4237"/>
      <c r="BZ195" s="4237"/>
      <c r="CA195" s="4237"/>
      <c r="CB195" s="4237"/>
      <c r="CC195" s="4237"/>
      <c r="CD195" s="4237"/>
      <c r="CE195" s="4237"/>
      <c r="CF195" s="4237"/>
      <c r="CG195" s="4237"/>
      <c r="CH195" s="4237"/>
      <c r="CI195" s="4237"/>
      <c r="CJ195" s="4237"/>
      <c r="CK195" s="4237"/>
      <c r="CL195" s="4237"/>
      <c r="CM195" s="4237"/>
      <c r="CN195" s="4237"/>
      <c r="CO195" s="4237"/>
      <c r="CP195" s="4237"/>
      <c r="CQ195" s="4237"/>
      <c r="CR195" s="4237"/>
      <c r="CS195" s="4237"/>
      <c r="CT195" s="4237"/>
      <c r="CU195" s="4237"/>
      <c r="CV195" s="4237"/>
      <c r="CW195" s="4237"/>
      <c r="CX195" s="4237"/>
      <c r="CY195" s="4237"/>
      <c r="CZ195" s="4237"/>
      <c r="DA195" s="4237"/>
      <c r="DB195" s="4237"/>
      <c r="DC195" s="4237"/>
      <c r="DD195" s="4237"/>
      <c r="DE195" s="4237"/>
      <c r="DF195" s="4237"/>
      <c r="DG195" s="4237"/>
      <c r="DH195" s="4237"/>
      <c r="DI195" s="4237"/>
      <c r="DJ195" s="4237"/>
      <c r="DK195" s="4237"/>
      <c r="DL195" s="4237"/>
      <c r="DM195" s="4237"/>
      <c r="DN195" s="4237"/>
      <c r="DO195" s="4237"/>
      <c r="DP195" s="4237"/>
      <c r="DQ195" s="4237"/>
      <c r="DR195" s="4237"/>
      <c r="DS195" s="4237"/>
      <c r="DT195" s="4237"/>
      <c r="DU195" s="4237"/>
      <c r="DV195" s="4237"/>
      <c r="DW195" s="4237"/>
      <c r="DX195" s="4237"/>
      <c r="DY195" s="4237"/>
      <c r="DZ195" s="4237"/>
      <c r="EA195" s="4237"/>
      <c r="EB195" s="4237"/>
      <c r="EC195" s="4237"/>
      <c r="ED195" s="4237"/>
      <c r="EE195" s="4237"/>
      <c r="EF195" s="4237"/>
      <c r="EG195" s="4237"/>
      <c r="EH195" s="4237"/>
      <c r="EI195" s="4237"/>
      <c r="EJ195" s="4237"/>
      <c r="EK195" s="4237"/>
      <c r="EL195" s="4237"/>
      <c r="EM195" s="4237"/>
      <c r="EN195" s="4237"/>
      <c r="EO195" s="4237"/>
      <c r="EP195" s="4237"/>
      <c r="EQ195" s="4237"/>
      <c r="ER195" s="4237"/>
      <c r="ES195" s="4237"/>
      <c r="ET195" s="4237"/>
      <c r="EU195" s="4237"/>
      <c r="EV195" s="4237"/>
      <c r="EW195" s="4237"/>
      <c r="EX195" s="4237"/>
      <c r="EY195" s="4237"/>
      <c r="EZ195" s="4237"/>
      <c r="FA195" s="4237"/>
      <c r="FB195" s="4237"/>
      <c r="FC195" s="4237"/>
      <c r="FD195" s="4237"/>
      <c r="FE195" s="4237"/>
      <c r="FF195" s="4237"/>
      <c r="FG195" s="4237"/>
      <c r="FH195" s="4237"/>
      <c r="FI195" s="4237"/>
      <c r="FJ195" s="4237"/>
      <c r="FK195" s="4237"/>
      <c r="FL195" s="4237"/>
      <c r="FM195" s="4237"/>
      <c r="FN195" s="4237"/>
    </row>
    <row r="196" spans="1:170" s="4530" customFormat="1" ht="14.25">
      <c r="A196" s="4588" t="s">
        <v>4188</v>
      </c>
      <c r="B196" s="4619" t="s">
        <v>4189</v>
      </c>
      <c r="C196" s="4679">
        <v>1</v>
      </c>
      <c r="D196" s="4634" t="s">
        <v>2433</v>
      </c>
      <c r="E196" s="4656"/>
      <c r="F196" s="4959">
        <f t="shared" si="14"/>
        <v>0</v>
      </c>
      <c r="G196" s="4602"/>
      <c r="K196" s="4237"/>
      <c r="L196" s="4237"/>
      <c r="M196" s="4237"/>
      <c r="N196" s="4237"/>
      <c r="O196" s="4237"/>
      <c r="P196" s="4237"/>
      <c r="Q196" s="4237"/>
      <c r="R196" s="4237"/>
      <c r="S196" s="4237"/>
      <c r="T196" s="4237"/>
      <c r="U196" s="4237"/>
      <c r="V196" s="4237"/>
      <c r="W196" s="4237"/>
      <c r="X196" s="4237"/>
      <c r="Y196" s="4237"/>
      <c r="Z196" s="4237"/>
      <c r="AA196" s="4237"/>
      <c r="AB196" s="4237"/>
      <c r="AC196" s="4237"/>
      <c r="AD196" s="4237"/>
      <c r="AE196" s="4237"/>
      <c r="AF196" s="4237"/>
      <c r="AG196" s="4237"/>
      <c r="AH196" s="4237"/>
      <c r="AI196" s="4237"/>
      <c r="AJ196" s="4237"/>
      <c r="AK196" s="4237"/>
      <c r="AL196" s="4237"/>
      <c r="AM196" s="4237"/>
      <c r="AN196" s="4237"/>
      <c r="AO196" s="4237"/>
      <c r="AP196" s="4237"/>
      <c r="AQ196" s="4237"/>
      <c r="AR196" s="4237"/>
      <c r="AS196" s="4237"/>
      <c r="AT196" s="4237"/>
      <c r="AU196" s="4237"/>
      <c r="AV196" s="4237"/>
      <c r="AW196" s="4237"/>
      <c r="AX196" s="4237"/>
      <c r="AY196" s="4237"/>
      <c r="AZ196" s="4237"/>
      <c r="BA196" s="4237"/>
      <c r="BB196" s="4237"/>
      <c r="BC196" s="4237"/>
      <c r="BD196" s="4237"/>
      <c r="BE196" s="4237"/>
      <c r="BF196" s="4237"/>
      <c r="BG196" s="4237"/>
      <c r="BH196" s="4237"/>
      <c r="BI196" s="4237"/>
      <c r="BJ196" s="4237"/>
      <c r="BK196" s="4237"/>
      <c r="BL196" s="4237"/>
      <c r="BM196" s="4237"/>
      <c r="BN196" s="4237"/>
      <c r="BO196" s="4237"/>
      <c r="BP196" s="4237"/>
      <c r="BQ196" s="4237"/>
      <c r="BR196" s="4237"/>
      <c r="BS196" s="4237"/>
      <c r="BT196" s="4237"/>
      <c r="BU196" s="4237"/>
      <c r="BV196" s="4237"/>
      <c r="BW196" s="4237"/>
      <c r="BX196" s="4237"/>
      <c r="BY196" s="4237"/>
      <c r="BZ196" s="4237"/>
      <c r="CA196" s="4237"/>
      <c r="CB196" s="4237"/>
      <c r="CC196" s="4237"/>
      <c r="CD196" s="4237"/>
      <c r="CE196" s="4237"/>
      <c r="CF196" s="4237"/>
      <c r="CG196" s="4237"/>
      <c r="CH196" s="4237"/>
      <c r="CI196" s="4237"/>
      <c r="CJ196" s="4237"/>
      <c r="CK196" s="4237"/>
      <c r="CL196" s="4237"/>
      <c r="CM196" s="4237"/>
      <c r="CN196" s="4237"/>
      <c r="CO196" s="4237"/>
      <c r="CP196" s="4237"/>
      <c r="CQ196" s="4237"/>
      <c r="CR196" s="4237"/>
      <c r="CS196" s="4237"/>
      <c r="CT196" s="4237"/>
      <c r="CU196" s="4237"/>
      <c r="CV196" s="4237"/>
      <c r="CW196" s="4237"/>
      <c r="CX196" s="4237"/>
      <c r="CY196" s="4237"/>
      <c r="CZ196" s="4237"/>
      <c r="DA196" s="4237"/>
      <c r="DB196" s="4237"/>
      <c r="DC196" s="4237"/>
      <c r="DD196" s="4237"/>
      <c r="DE196" s="4237"/>
      <c r="DF196" s="4237"/>
      <c r="DG196" s="4237"/>
      <c r="DH196" s="4237"/>
      <c r="DI196" s="4237"/>
      <c r="DJ196" s="4237"/>
      <c r="DK196" s="4237"/>
      <c r="DL196" s="4237"/>
      <c r="DM196" s="4237"/>
      <c r="DN196" s="4237"/>
      <c r="DO196" s="4237"/>
      <c r="DP196" s="4237"/>
      <c r="DQ196" s="4237"/>
      <c r="DR196" s="4237"/>
      <c r="DS196" s="4237"/>
      <c r="DT196" s="4237"/>
      <c r="DU196" s="4237"/>
      <c r="DV196" s="4237"/>
      <c r="DW196" s="4237"/>
      <c r="DX196" s="4237"/>
      <c r="DY196" s="4237"/>
      <c r="DZ196" s="4237"/>
      <c r="EA196" s="4237"/>
      <c r="EB196" s="4237"/>
      <c r="EC196" s="4237"/>
      <c r="ED196" s="4237"/>
      <c r="EE196" s="4237"/>
      <c r="EF196" s="4237"/>
      <c r="EG196" s="4237"/>
      <c r="EH196" s="4237"/>
      <c r="EI196" s="4237"/>
      <c r="EJ196" s="4237"/>
      <c r="EK196" s="4237"/>
      <c r="EL196" s="4237"/>
      <c r="EM196" s="4237"/>
      <c r="EN196" s="4237"/>
      <c r="EO196" s="4237"/>
      <c r="EP196" s="4237"/>
      <c r="EQ196" s="4237"/>
      <c r="ER196" s="4237"/>
      <c r="ES196" s="4237"/>
      <c r="ET196" s="4237"/>
      <c r="EU196" s="4237"/>
      <c r="EV196" s="4237"/>
      <c r="EW196" s="4237"/>
      <c r="EX196" s="4237"/>
      <c r="EY196" s="4237"/>
      <c r="EZ196" s="4237"/>
      <c r="FA196" s="4237"/>
      <c r="FB196" s="4237"/>
      <c r="FC196" s="4237"/>
      <c r="FD196" s="4237"/>
      <c r="FE196" s="4237"/>
      <c r="FF196" s="4237"/>
      <c r="FG196" s="4237"/>
      <c r="FH196" s="4237"/>
      <c r="FI196" s="4237"/>
      <c r="FJ196" s="4237"/>
      <c r="FK196" s="4237"/>
      <c r="FL196" s="4237"/>
      <c r="FM196" s="4237"/>
      <c r="FN196" s="4237"/>
    </row>
    <row r="197" spans="1:170" s="4530" customFormat="1">
      <c r="A197" s="4588" t="s">
        <v>4190</v>
      </c>
      <c r="B197" s="4619" t="s">
        <v>4191</v>
      </c>
      <c r="C197" s="4679">
        <v>1</v>
      </c>
      <c r="D197" s="4634" t="s">
        <v>2957</v>
      </c>
      <c r="E197" s="4656"/>
      <c r="F197" s="4959">
        <f t="shared" si="14"/>
        <v>0</v>
      </c>
      <c r="G197" s="4602"/>
      <c r="K197" s="4237"/>
      <c r="L197" s="4237"/>
      <c r="M197" s="4237"/>
      <c r="N197" s="4237"/>
      <c r="O197" s="4237"/>
      <c r="P197" s="4237"/>
      <c r="Q197" s="4237"/>
      <c r="R197" s="4237"/>
      <c r="S197" s="4237"/>
      <c r="T197" s="4237"/>
      <c r="U197" s="4237"/>
      <c r="V197" s="4237"/>
      <c r="W197" s="4237"/>
      <c r="X197" s="4237"/>
      <c r="Y197" s="4237"/>
      <c r="Z197" s="4237"/>
      <c r="AA197" s="4237"/>
      <c r="AB197" s="4237"/>
      <c r="AC197" s="4237"/>
      <c r="AD197" s="4237"/>
      <c r="AE197" s="4237"/>
      <c r="AF197" s="4237"/>
      <c r="AG197" s="4237"/>
      <c r="AH197" s="4237"/>
      <c r="AI197" s="4237"/>
      <c r="AJ197" s="4237"/>
      <c r="AK197" s="4237"/>
      <c r="AL197" s="4237"/>
      <c r="AM197" s="4237"/>
      <c r="AN197" s="4237"/>
      <c r="AO197" s="4237"/>
      <c r="AP197" s="4237"/>
      <c r="AQ197" s="4237"/>
      <c r="AR197" s="4237"/>
      <c r="AS197" s="4237"/>
      <c r="AT197" s="4237"/>
      <c r="AU197" s="4237"/>
      <c r="AV197" s="4237"/>
      <c r="AW197" s="4237"/>
      <c r="AX197" s="4237"/>
      <c r="AY197" s="4237"/>
      <c r="AZ197" s="4237"/>
      <c r="BA197" s="4237"/>
      <c r="BB197" s="4237"/>
      <c r="BC197" s="4237"/>
      <c r="BD197" s="4237"/>
      <c r="BE197" s="4237"/>
      <c r="BF197" s="4237"/>
      <c r="BG197" s="4237"/>
      <c r="BH197" s="4237"/>
      <c r="BI197" s="4237"/>
      <c r="BJ197" s="4237"/>
      <c r="BK197" s="4237"/>
      <c r="BL197" s="4237"/>
      <c r="BM197" s="4237"/>
      <c r="BN197" s="4237"/>
      <c r="BO197" s="4237"/>
      <c r="BP197" s="4237"/>
      <c r="BQ197" s="4237"/>
      <c r="BR197" s="4237"/>
      <c r="BS197" s="4237"/>
      <c r="BT197" s="4237"/>
      <c r="BU197" s="4237"/>
      <c r="BV197" s="4237"/>
      <c r="BW197" s="4237"/>
      <c r="BX197" s="4237"/>
      <c r="BY197" s="4237"/>
      <c r="BZ197" s="4237"/>
      <c r="CA197" s="4237"/>
      <c r="CB197" s="4237"/>
      <c r="CC197" s="4237"/>
      <c r="CD197" s="4237"/>
      <c r="CE197" s="4237"/>
      <c r="CF197" s="4237"/>
      <c r="CG197" s="4237"/>
      <c r="CH197" s="4237"/>
      <c r="CI197" s="4237"/>
      <c r="CJ197" s="4237"/>
      <c r="CK197" s="4237"/>
      <c r="CL197" s="4237"/>
      <c r="CM197" s="4237"/>
      <c r="CN197" s="4237"/>
      <c r="CO197" s="4237"/>
      <c r="CP197" s="4237"/>
      <c r="CQ197" s="4237"/>
      <c r="CR197" s="4237"/>
      <c r="CS197" s="4237"/>
      <c r="CT197" s="4237"/>
      <c r="CU197" s="4237"/>
      <c r="CV197" s="4237"/>
      <c r="CW197" s="4237"/>
      <c r="CX197" s="4237"/>
      <c r="CY197" s="4237"/>
      <c r="CZ197" s="4237"/>
      <c r="DA197" s="4237"/>
      <c r="DB197" s="4237"/>
      <c r="DC197" s="4237"/>
      <c r="DD197" s="4237"/>
      <c r="DE197" s="4237"/>
      <c r="DF197" s="4237"/>
      <c r="DG197" s="4237"/>
      <c r="DH197" s="4237"/>
      <c r="DI197" s="4237"/>
      <c r="DJ197" s="4237"/>
      <c r="DK197" s="4237"/>
      <c r="DL197" s="4237"/>
      <c r="DM197" s="4237"/>
      <c r="DN197" s="4237"/>
      <c r="DO197" s="4237"/>
      <c r="DP197" s="4237"/>
      <c r="DQ197" s="4237"/>
      <c r="DR197" s="4237"/>
      <c r="DS197" s="4237"/>
      <c r="DT197" s="4237"/>
      <c r="DU197" s="4237"/>
      <c r="DV197" s="4237"/>
      <c r="DW197" s="4237"/>
      <c r="DX197" s="4237"/>
      <c r="DY197" s="4237"/>
      <c r="DZ197" s="4237"/>
      <c r="EA197" s="4237"/>
      <c r="EB197" s="4237"/>
      <c r="EC197" s="4237"/>
      <c r="ED197" s="4237"/>
      <c r="EE197" s="4237"/>
      <c r="EF197" s="4237"/>
      <c r="EG197" s="4237"/>
      <c r="EH197" s="4237"/>
      <c r="EI197" s="4237"/>
      <c r="EJ197" s="4237"/>
      <c r="EK197" s="4237"/>
      <c r="EL197" s="4237"/>
      <c r="EM197" s="4237"/>
      <c r="EN197" s="4237"/>
      <c r="EO197" s="4237"/>
      <c r="EP197" s="4237"/>
      <c r="EQ197" s="4237"/>
      <c r="ER197" s="4237"/>
      <c r="ES197" s="4237"/>
      <c r="ET197" s="4237"/>
      <c r="EU197" s="4237"/>
      <c r="EV197" s="4237"/>
      <c r="EW197" s="4237"/>
      <c r="EX197" s="4237"/>
      <c r="EY197" s="4237"/>
      <c r="EZ197" s="4237"/>
      <c r="FA197" s="4237"/>
      <c r="FB197" s="4237"/>
      <c r="FC197" s="4237"/>
      <c r="FD197" s="4237"/>
      <c r="FE197" s="4237"/>
      <c r="FF197" s="4237"/>
      <c r="FG197" s="4237"/>
      <c r="FH197" s="4237"/>
      <c r="FI197" s="4237"/>
      <c r="FJ197" s="4237"/>
      <c r="FK197" s="4237"/>
      <c r="FL197" s="4237"/>
      <c r="FM197" s="4237"/>
      <c r="FN197" s="4237"/>
    </row>
    <row r="198" spans="1:170" s="4530" customFormat="1">
      <c r="A198" s="4972"/>
      <c r="B198" s="4884"/>
      <c r="C198" s="4679"/>
      <c r="D198" s="4634"/>
      <c r="E198" s="4656"/>
      <c r="F198" s="4959"/>
      <c r="G198" s="4602"/>
      <c r="K198" s="4237"/>
      <c r="L198" s="4237"/>
      <c r="M198" s="4237"/>
      <c r="N198" s="4237"/>
      <c r="O198" s="4237"/>
      <c r="P198" s="4237"/>
      <c r="Q198" s="4237"/>
      <c r="R198" s="4237"/>
      <c r="S198" s="4237"/>
      <c r="T198" s="4237"/>
      <c r="U198" s="4237"/>
      <c r="V198" s="4237"/>
      <c r="W198" s="4237"/>
      <c r="X198" s="4237"/>
      <c r="Y198" s="4237"/>
      <c r="Z198" s="4237"/>
      <c r="AA198" s="4237"/>
      <c r="AB198" s="4237"/>
      <c r="AC198" s="4237"/>
      <c r="AD198" s="4237"/>
      <c r="AE198" s="4237"/>
      <c r="AF198" s="4237"/>
      <c r="AG198" s="4237"/>
      <c r="AH198" s="4237"/>
      <c r="AI198" s="4237"/>
      <c r="AJ198" s="4237"/>
      <c r="AK198" s="4237"/>
      <c r="AL198" s="4237"/>
      <c r="AM198" s="4237"/>
      <c r="AN198" s="4237"/>
      <c r="AO198" s="4237"/>
      <c r="AP198" s="4237"/>
      <c r="AQ198" s="4237"/>
      <c r="AR198" s="4237"/>
      <c r="AS198" s="4237"/>
      <c r="AT198" s="4237"/>
      <c r="AU198" s="4237"/>
      <c r="AV198" s="4237"/>
      <c r="AW198" s="4237"/>
      <c r="AX198" s="4237"/>
      <c r="AY198" s="4237"/>
      <c r="AZ198" s="4237"/>
      <c r="BA198" s="4237"/>
      <c r="BB198" s="4237"/>
      <c r="BC198" s="4237"/>
      <c r="BD198" s="4237"/>
      <c r="BE198" s="4237"/>
      <c r="BF198" s="4237"/>
      <c r="BG198" s="4237"/>
      <c r="BH198" s="4237"/>
      <c r="BI198" s="4237"/>
      <c r="BJ198" s="4237"/>
      <c r="BK198" s="4237"/>
      <c r="BL198" s="4237"/>
      <c r="BM198" s="4237"/>
      <c r="BN198" s="4237"/>
      <c r="BO198" s="4237"/>
      <c r="BP198" s="4237"/>
      <c r="BQ198" s="4237"/>
      <c r="BR198" s="4237"/>
      <c r="BS198" s="4237"/>
      <c r="BT198" s="4237"/>
      <c r="BU198" s="4237"/>
      <c r="BV198" s="4237"/>
      <c r="BW198" s="4237"/>
      <c r="BX198" s="4237"/>
      <c r="BY198" s="4237"/>
      <c r="BZ198" s="4237"/>
      <c r="CA198" s="4237"/>
      <c r="CB198" s="4237"/>
      <c r="CC198" s="4237"/>
      <c r="CD198" s="4237"/>
      <c r="CE198" s="4237"/>
      <c r="CF198" s="4237"/>
      <c r="CG198" s="4237"/>
      <c r="CH198" s="4237"/>
      <c r="CI198" s="4237"/>
      <c r="CJ198" s="4237"/>
      <c r="CK198" s="4237"/>
      <c r="CL198" s="4237"/>
      <c r="CM198" s="4237"/>
      <c r="CN198" s="4237"/>
      <c r="CO198" s="4237"/>
      <c r="CP198" s="4237"/>
      <c r="CQ198" s="4237"/>
      <c r="CR198" s="4237"/>
      <c r="CS198" s="4237"/>
      <c r="CT198" s="4237"/>
      <c r="CU198" s="4237"/>
      <c r="CV198" s="4237"/>
      <c r="CW198" s="4237"/>
      <c r="CX198" s="4237"/>
      <c r="CY198" s="4237"/>
      <c r="CZ198" s="4237"/>
      <c r="DA198" s="4237"/>
      <c r="DB198" s="4237"/>
      <c r="DC198" s="4237"/>
      <c r="DD198" s="4237"/>
      <c r="DE198" s="4237"/>
      <c r="DF198" s="4237"/>
      <c r="DG198" s="4237"/>
      <c r="DH198" s="4237"/>
      <c r="DI198" s="4237"/>
      <c r="DJ198" s="4237"/>
      <c r="DK198" s="4237"/>
      <c r="DL198" s="4237"/>
      <c r="DM198" s="4237"/>
      <c r="DN198" s="4237"/>
      <c r="DO198" s="4237"/>
      <c r="DP198" s="4237"/>
      <c r="DQ198" s="4237"/>
      <c r="DR198" s="4237"/>
      <c r="DS198" s="4237"/>
      <c r="DT198" s="4237"/>
      <c r="DU198" s="4237"/>
      <c r="DV198" s="4237"/>
      <c r="DW198" s="4237"/>
      <c r="DX198" s="4237"/>
      <c r="DY198" s="4237"/>
      <c r="DZ198" s="4237"/>
      <c r="EA198" s="4237"/>
      <c r="EB198" s="4237"/>
      <c r="EC198" s="4237"/>
      <c r="ED198" s="4237"/>
      <c r="EE198" s="4237"/>
      <c r="EF198" s="4237"/>
      <c r="EG198" s="4237"/>
      <c r="EH198" s="4237"/>
      <c r="EI198" s="4237"/>
      <c r="EJ198" s="4237"/>
      <c r="EK198" s="4237"/>
      <c r="EL198" s="4237"/>
      <c r="EM198" s="4237"/>
      <c r="EN198" s="4237"/>
      <c r="EO198" s="4237"/>
      <c r="EP198" s="4237"/>
      <c r="EQ198" s="4237"/>
      <c r="ER198" s="4237"/>
      <c r="ES198" s="4237"/>
      <c r="ET198" s="4237"/>
      <c r="EU198" s="4237"/>
      <c r="EV198" s="4237"/>
      <c r="EW198" s="4237"/>
      <c r="EX198" s="4237"/>
      <c r="EY198" s="4237"/>
      <c r="EZ198" s="4237"/>
      <c r="FA198" s="4237"/>
      <c r="FB198" s="4237"/>
      <c r="FC198" s="4237"/>
      <c r="FD198" s="4237"/>
      <c r="FE198" s="4237"/>
      <c r="FF198" s="4237"/>
      <c r="FG198" s="4237"/>
      <c r="FH198" s="4237"/>
      <c r="FI198" s="4237"/>
      <c r="FJ198" s="4237"/>
      <c r="FK198" s="4237"/>
      <c r="FL198" s="4237"/>
      <c r="FM198" s="4237"/>
      <c r="FN198" s="4237"/>
    </row>
    <row r="199" spans="1:170" s="4530" customFormat="1" ht="27">
      <c r="A199" s="4661">
        <v>5</v>
      </c>
      <c r="B199" s="4956" t="s">
        <v>4192</v>
      </c>
      <c r="C199" s="4959"/>
      <c r="D199" s="4634"/>
      <c r="E199" s="4656"/>
      <c r="F199" s="4959" t="str">
        <f t="shared" si="14"/>
        <v xml:space="preserve"> </v>
      </c>
      <c r="G199" s="4602"/>
      <c r="K199" s="4237"/>
      <c r="L199" s="4237"/>
      <c r="M199" s="4237"/>
      <c r="N199" s="4237"/>
      <c r="O199" s="4237"/>
      <c r="P199" s="4237"/>
      <c r="Q199" s="4237"/>
      <c r="R199" s="4237"/>
      <c r="S199" s="4237"/>
      <c r="T199" s="4237"/>
      <c r="U199" s="4237"/>
      <c r="V199" s="4237"/>
      <c r="W199" s="4237"/>
      <c r="X199" s="4237"/>
      <c r="Y199" s="4237"/>
      <c r="Z199" s="4237"/>
      <c r="AA199" s="4237"/>
      <c r="AB199" s="4237"/>
      <c r="AC199" s="4237"/>
      <c r="AD199" s="4237"/>
      <c r="AE199" s="4237"/>
      <c r="AF199" s="4237"/>
      <c r="AG199" s="4237"/>
      <c r="AH199" s="4237"/>
      <c r="AI199" s="4237"/>
      <c r="AJ199" s="4237"/>
      <c r="AK199" s="4237"/>
      <c r="AL199" s="4237"/>
      <c r="AM199" s="4237"/>
      <c r="AN199" s="4237"/>
      <c r="AO199" s="4237"/>
      <c r="AP199" s="4237"/>
      <c r="AQ199" s="4237"/>
      <c r="AR199" s="4237"/>
      <c r="AS199" s="4237"/>
      <c r="AT199" s="4237"/>
      <c r="AU199" s="4237"/>
      <c r="AV199" s="4237"/>
      <c r="AW199" s="4237"/>
      <c r="AX199" s="4237"/>
      <c r="AY199" s="4237"/>
      <c r="AZ199" s="4237"/>
      <c r="BA199" s="4237"/>
      <c r="BB199" s="4237"/>
      <c r="BC199" s="4237"/>
      <c r="BD199" s="4237"/>
      <c r="BE199" s="4237"/>
      <c r="BF199" s="4237"/>
      <c r="BG199" s="4237"/>
      <c r="BH199" s="4237"/>
      <c r="BI199" s="4237"/>
      <c r="BJ199" s="4237"/>
      <c r="BK199" s="4237"/>
      <c r="BL199" s="4237"/>
      <c r="BM199" s="4237"/>
      <c r="BN199" s="4237"/>
      <c r="BO199" s="4237"/>
      <c r="BP199" s="4237"/>
      <c r="BQ199" s="4237"/>
      <c r="BR199" s="4237"/>
      <c r="BS199" s="4237"/>
      <c r="BT199" s="4237"/>
      <c r="BU199" s="4237"/>
      <c r="BV199" s="4237"/>
      <c r="BW199" s="4237"/>
      <c r="BX199" s="4237"/>
      <c r="BY199" s="4237"/>
      <c r="BZ199" s="4237"/>
      <c r="CA199" s="4237"/>
      <c r="CB199" s="4237"/>
      <c r="CC199" s="4237"/>
      <c r="CD199" s="4237"/>
      <c r="CE199" s="4237"/>
      <c r="CF199" s="4237"/>
      <c r="CG199" s="4237"/>
      <c r="CH199" s="4237"/>
      <c r="CI199" s="4237"/>
      <c r="CJ199" s="4237"/>
      <c r="CK199" s="4237"/>
      <c r="CL199" s="4237"/>
      <c r="CM199" s="4237"/>
      <c r="CN199" s="4237"/>
      <c r="CO199" s="4237"/>
      <c r="CP199" s="4237"/>
      <c r="CQ199" s="4237"/>
      <c r="CR199" s="4237"/>
      <c r="CS199" s="4237"/>
      <c r="CT199" s="4237"/>
      <c r="CU199" s="4237"/>
      <c r="CV199" s="4237"/>
      <c r="CW199" s="4237"/>
      <c r="CX199" s="4237"/>
      <c r="CY199" s="4237"/>
      <c r="CZ199" s="4237"/>
      <c r="DA199" s="4237"/>
      <c r="DB199" s="4237"/>
      <c r="DC199" s="4237"/>
      <c r="DD199" s="4237"/>
      <c r="DE199" s="4237"/>
      <c r="DF199" s="4237"/>
      <c r="DG199" s="4237"/>
      <c r="DH199" s="4237"/>
      <c r="DI199" s="4237"/>
      <c r="DJ199" s="4237"/>
      <c r="DK199" s="4237"/>
      <c r="DL199" s="4237"/>
      <c r="DM199" s="4237"/>
      <c r="DN199" s="4237"/>
      <c r="DO199" s="4237"/>
      <c r="DP199" s="4237"/>
      <c r="DQ199" s="4237"/>
      <c r="DR199" s="4237"/>
      <c r="DS199" s="4237"/>
      <c r="DT199" s="4237"/>
      <c r="DU199" s="4237"/>
      <c r="DV199" s="4237"/>
      <c r="DW199" s="4237"/>
      <c r="DX199" s="4237"/>
      <c r="DY199" s="4237"/>
      <c r="DZ199" s="4237"/>
      <c r="EA199" s="4237"/>
      <c r="EB199" s="4237"/>
      <c r="EC199" s="4237"/>
      <c r="ED199" s="4237"/>
      <c r="EE199" s="4237"/>
      <c r="EF199" s="4237"/>
      <c r="EG199" s="4237"/>
      <c r="EH199" s="4237"/>
      <c r="EI199" s="4237"/>
      <c r="EJ199" s="4237"/>
      <c r="EK199" s="4237"/>
      <c r="EL199" s="4237"/>
      <c r="EM199" s="4237"/>
      <c r="EN199" s="4237"/>
      <c r="EO199" s="4237"/>
      <c r="EP199" s="4237"/>
      <c r="EQ199" s="4237"/>
      <c r="ER199" s="4237"/>
      <c r="ES199" s="4237"/>
      <c r="ET199" s="4237"/>
      <c r="EU199" s="4237"/>
      <c r="EV199" s="4237"/>
      <c r="EW199" s="4237"/>
      <c r="EX199" s="4237"/>
      <c r="EY199" s="4237"/>
      <c r="EZ199" s="4237"/>
      <c r="FA199" s="4237"/>
      <c r="FB199" s="4237"/>
      <c r="FC199" s="4237"/>
      <c r="FD199" s="4237"/>
      <c r="FE199" s="4237"/>
      <c r="FF199" s="4237"/>
      <c r="FG199" s="4237"/>
      <c r="FH199" s="4237"/>
      <c r="FI199" s="4237"/>
      <c r="FJ199" s="4237"/>
      <c r="FK199" s="4237"/>
      <c r="FL199" s="4237"/>
      <c r="FM199" s="4237"/>
      <c r="FN199" s="4237"/>
    </row>
    <row r="200" spans="1:170" s="4530" customFormat="1" ht="25.5">
      <c r="A200" s="4975">
        <v>5.0999999999999996</v>
      </c>
      <c r="B200" s="4633" t="s">
        <v>4193</v>
      </c>
      <c r="C200" s="4679">
        <v>4.26</v>
      </c>
      <c r="D200" s="4634" t="s">
        <v>2430</v>
      </c>
      <c r="E200" s="4656"/>
      <c r="F200" s="4959">
        <f t="shared" si="14"/>
        <v>0</v>
      </c>
      <c r="G200" s="4602"/>
      <c r="K200" s="4237"/>
      <c r="L200" s="4237"/>
      <c r="M200" s="4237"/>
      <c r="N200" s="4237"/>
      <c r="O200" s="4237"/>
      <c r="P200" s="4237"/>
      <c r="Q200" s="4237"/>
      <c r="R200" s="4237"/>
      <c r="S200" s="4237"/>
      <c r="T200" s="4237"/>
      <c r="U200" s="4237"/>
      <c r="V200" s="4237"/>
      <c r="W200" s="4237"/>
      <c r="X200" s="4237"/>
      <c r="Y200" s="4237"/>
      <c r="Z200" s="4237"/>
      <c r="AA200" s="4237"/>
      <c r="AB200" s="4237"/>
      <c r="AC200" s="4237"/>
      <c r="AD200" s="4237"/>
      <c r="AE200" s="4237"/>
      <c r="AF200" s="4237"/>
      <c r="AG200" s="4237"/>
      <c r="AH200" s="4237"/>
      <c r="AI200" s="4237"/>
      <c r="AJ200" s="4237"/>
      <c r="AK200" s="4237"/>
      <c r="AL200" s="4237"/>
      <c r="AM200" s="4237"/>
      <c r="AN200" s="4237"/>
      <c r="AO200" s="4237"/>
      <c r="AP200" s="4237"/>
      <c r="AQ200" s="4237"/>
      <c r="AR200" s="4237"/>
      <c r="AS200" s="4237"/>
      <c r="AT200" s="4237"/>
      <c r="AU200" s="4237"/>
      <c r="AV200" s="4237"/>
      <c r="AW200" s="4237"/>
      <c r="AX200" s="4237"/>
      <c r="AY200" s="4237"/>
      <c r="AZ200" s="4237"/>
      <c r="BA200" s="4237"/>
      <c r="BB200" s="4237"/>
      <c r="BC200" s="4237"/>
      <c r="BD200" s="4237"/>
      <c r="BE200" s="4237"/>
      <c r="BF200" s="4237"/>
      <c r="BG200" s="4237"/>
      <c r="BH200" s="4237"/>
      <c r="BI200" s="4237"/>
      <c r="BJ200" s="4237"/>
      <c r="BK200" s="4237"/>
      <c r="BL200" s="4237"/>
      <c r="BM200" s="4237"/>
      <c r="BN200" s="4237"/>
      <c r="BO200" s="4237"/>
      <c r="BP200" s="4237"/>
      <c r="BQ200" s="4237"/>
      <c r="BR200" s="4237"/>
      <c r="BS200" s="4237"/>
      <c r="BT200" s="4237"/>
      <c r="BU200" s="4237"/>
      <c r="BV200" s="4237"/>
      <c r="BW200" s="4237"/>
      <c r="BX200" s="4237"/>
      <c r="BY200" s="4237"/>
      <c r="BZ200" s="4237"/>
      <c r="CA200" s="4237"/>
      <c r="CB200" s="4237"/>
      <c r="CC200" s="4237"/>
      <c r="CD200" s="4237"/>
      <c r="CE200" s="4237"/>
      <c r="CF200" s="4237"/>
      <c r="CG200" s="4237"/>
      <c r="CH200" s="4237"/>
      <c r="CI200" s="4237"/>
      <c r="CJ200" s="4237"/>
      <c r="CK200" s="4237"/>
      <c r="CL200" s="4237"/>
      <c r="CM200" s="4237"/>
      <c r="CN200" s="4237"/>
      <c r="CO200" s="4237"/>
      <c r="CP200" s="4237"/>
      <c r="CQ200" s="4237"/>
      <c r="CR200" s="4237"/>
      <c r="CS200" s="4237"/>
      <c r="CT200" s="4237"/>
      <c r="CU200" s="4237"/>
      <c r="CV200" s="4237"/>
      <c r="CW200" s="4237"/>
      <c r="CX200" s="4237"/>
      <c r="CY200" s="4237"/>
      <c r="CZ200" s="4237"/>
      <c r="DA200" s="4237"/>
      <c r="DB200" s="4237"/>
      <c r="DC200" s="4237"/>
      <c r="DD200" s="4237"/>
      <c r="DE200" s="4237"/>
      <c r="DF200" s="4237"/>
      <c r="DG200" s="4237"/>
      <c r="DH200" s="4237"/>
      <c r="DI200" s="4237"/>
      <c r="DJ200" s="4237"/>
      <c r="DK200" s="4237"/>
      <c r="DL200" s="4237"/>
      <c r="DM200" s="4237"/>
      <c r="DN200" s="4237"/>
      <c r="DO200" s="4237"/>
      <c r="DP200" s="4237"/>
      <c r="DQ200" s="4237"/>
      <c r="DR200" s="4237"/>
      <c r="DS200" s="4237"/>
      <c r="DT200" s="4237"/>
      <c r="DU200" s="4237"/>
      <c r="DV200" s="4237"/>
      <c r="DW200" s="4237"/>
      <c r="DX200" s="4237"/>
      <c r="DY200" s="4237"/>
      <c r="DZ200" s="4237"/>
      <c r="EA200" s="4237"/>
      <c r="EB200" s="4237"/>
      <c r="EC200" s="4237"/>
      <c r="ED200" s="4237"/>
      <c r="EE200" s="4237"/>
      <c r="EF200" s="4237"/>
      <c r="EG200" s="4237"/>
      <c r="EH200" s="4237"/>
      <c r="EI200" s="4237"/>
      <c r="EJ200" s="4237"/>
      <c r="EK200" s="4237"/>
      <c r="EL200" s="4237"/>
      <c r="EM200" s="4237"/>
      <c r="EN200" s="4237"/>
      <c r="EO200" s="4237"/>
      <c r="EP200" s="4237"/>
      <c r="EQ200" s="4237"/>
      <c r="ER200" s="4237"/>
      <c r="ES200" s="4237"/>
      <c r="ET200" s="4237"/>
      <c r="EU200" s="4237"/>
      <c r="EV200" s="4237"/>
      <c r="EW200" s="4237"/>
      <c r="EX200" s="4237"/>
      <c r="EY200" s="4237"/>
      <c r="EZ200" s="4237"/>
      <c r="FA200" s="4237"/>
      <c r="FB200" s="4237"/>
      <c r="FC200" s="4237"/>
      <c r="FD200" s="4237"/>
      <c r="FE200" s="4237"/>
      <c r="FF200" s="4237"/>
      <c r="FG200" s="4237"/>
      <c r="FH200" s="4237"/>
      <c r="FI200" s="4237"/>
      <c r="FJ200" s="4237"/>
      <c r="FK200" s="4237"/>
      <c r="FL200" s="4237"/>
      <c r="FM200" s="4237"/>
      <c r="FN200" s="4237"/>
    </row>
    <row r="201" spans="1:170" s="4530" customFormat="1">
      <c r="A201" s="4975">
        <v>5.2</v>
      </c>
      <c r="B201" s="4633" t="s">
        <v>4194</v>
      </c>
      <c r="C201" s="4959">
        <v>85.04</v>
      </c>
      <c r="D201" s="4634" t="s">
        <v>2430</v>
      </c>
      <c r="E201" s="4656"/>
      <c r="F201" s="4959">
        <f t="shared" si="14"/>
        <v>0</v>
      </c>
      <c r="G201" s="4602"/>
      <c r="K201" s="4237"/>
      <c r="L201" s="4237"/>
      <c r="M201" s="4237"/>
      <c r="N201" s="4237"/>
      <c r="O201" s="4237"/>
      <c r="P201" s="4237"/>
      <c r="Q201" s="4237"/>
      <c r="R201" s="4237"/>
      <c r="S201" s="4237"/>
      <c r="T201" s="4237"/>
      <c r="U201" s="4237"/>
      <c r="V201" s="4237"/>
      <c r="W201" s="4237"/>
      <c r="X201" s="4237"/>
      <c r="Y201" s="4237"/>
      <c r="Z201" s="4237"/>
      <c r="AA201" s="4237"/>
      <c r="AB201" s="4237"/>
      <c r="AC201" s="4237"/>
      <c r="AD201" s="4237"/>
      <c r="AE201" s="4237"/>
      <c r="AF201" s="4237"/>
      <c r="AG201" s="4237"/>
      <c r="AH201" s="4237"/>
      <c r="AI201" s="4237"/>
      <c r="AJ201" s="4237"/>
      <c r="AK201" s="4237"/>
      <c r="AL201" s="4237"/>
      <c r="AM201" s="4237"/>
      <c r="AN201" s="4237"/>
      <c r="AO201" s="4237"/>
      <c r="AP201" s="4237"/>
      <c r="AQ201" s="4237"/>
      <c r="AR201" s="4237"/>
      <c r="AS201" s="4237"/>
      <c r="AT201" s="4237"/>
      <c r="AU201" s="4237"/>
      <c r="AV201" s="4237"/>
      <c r="AW201" s="4237"/>
      <c r="AX201" s="4237"/>
      <c r="AY201" s="4237"/>
      <c r="AZ201" s="4237"/>
      <c r="BA201" s="4237"/>
      <c r="BB201" s="4237"/>
      <c r="BC201" s="4237"/>
      <c r="BD201" s="4237"/>
      <c r="BE201" s="4237"/>
      <c r="BF201" s="4237"/>
      <c r="BG201" s="4237"/>
      <c r="BH201" s="4237"/>
      <c r="BI201" s="4237"/>
      <c r="BJ201" s="4237"/>
      <c r="BK201" s="4237"/>
      <c r="BL201" s="4237"/>
      <c r="BM201" s="4237"/>
      <c r="BN201" s="4237"/>
      <c r="BO201" s="4237"/>
      <c r="BP201" s="4237"/>
      <c r="BQ201" s="4237"/>
      <c r="BR201" s="4237"/>
      <c r="BS201" s="4237"/>
      <c r="BT201" s="4237"/>
      <c r="BU201" s="4237"/>
      <c r="BV201" s="4237"/>
      <c r="BW201" s="4237"/>
      <c r="BX201" s="4237"/>
      <c r="BY201" s="4237"/>
      <c r="BZ201" s="4237"/>
      <c r="CA201" s="4237"/>
      <c r="CB201" s="4237"/>
      <c r="CC201" s="4237"/>
      <c r="CD201" s="4237"/>
      <c r="CE201" s="4237"/>
      <c r="CF201" s="4237"/>
      <c r="CG201" s="4237"/>
      <c r="CH201" s="4237"/>
      <c r="CI201" s="4237"/>
      <c r="CJ201" s="4237"/>
      <c r="CK201" s="4237"/>
      <c r="CL201" s="4237"/>
      <c r="CM201" s="4237"/>
      <c r="CN201" s="4237"/>
      <c r="CO201" s="4237"/>
      <c r="CP201" s="4237"/>
      <c r="CQ201" s="4237"/>
      <c r="CR201" s="4237"/>
      <c r="CS201" s="4237"/>
      <c r="CT201" s="4237"/>
      <c r="CU201" s="4237"/>
      <c r="CV201" s="4237"/>
      <c r="CW201" s="4237"/>
      <c r="CX201" s="4237"/>
      <c r="CY201" s="4237"/>
      <c r="CZ201" s="4237"/>
      <c r="DA201" s="4237"/>
      <c r="DB201" s="4237"/>
      <c r="DC201" s="4237"/>
      <c r="DD201" s="4237"/>
      <c r="DE201" s="4237"/>
      <c r="DF201" s="4237"/>
      <c r="DG201" s="4237"/>
      <c r="DH201" s="4237"/>
      <c r="DI201" s="4237"/>
      <c r="DJ201" s="4237"/>
      <c r="DK201" s="4237"/>
      <c r="DL201" s="4237"/>
      <c r="DM201" s="4237"/>
      <c r="DN201" s="4237"/>
      <c r="DO201" s="4237"/>
      <c r="DP201" s="4237"/>
      <c r="DQ201" s="4237"/>
      <c r="DR201" s="4237"/>
      <c r="DS201" s="4237"/>
      <c r="DT201" s="4237"/>
      <c r="DU201" s="4237"/>
      <c r="DV201" s="4237"/>
      <c r="DW201" s="4237"/>
      <c r="DX201" s="4237"/>
      <c r="DY201" s="4237"/>
      <c r="DZ201" s="4237"/>
      <c r="EA201" s="4237"/>
      <c r="EB201" s="4237"/>
      <c r="EC201" s="4237"/>
      <c r="ED201" s="4237"/>
      <c r="EE201" s="4237"/>
      <c r="EF201" s="4237"/>
      <c r="EG201" s="4237"/>
      <c r="EH201" s="4237"/>
      <c r="EI201" s="4237"/>
      <c r="EJ201" s="4237"/>
      <c r="EK201" s="4237"/>
      <c r="EL201" s="4237"/>
      <c r="EM201" s="4237"/>
      <c r="EN201" s="4237"/>
      <c r="EO201" s="4237"/>
      <c r="EP201" s="4237"/>
      <c r="EQ201" s="4237"/>
      <c r="ER201" s="4237"/>
      <c r="ES201" s="4237"/>
      <c r="ET201" s="4237"/>
      <c r="EU201" s="4237"/>
      <c r="EV201" s="4237"/>
      <c r="EW201" s="4237"/>
      <c r="EX201" s="4237"/>
      <c r="EY201" s="4237"/>
      <c r="EZ201" s="4237"/>
      <c r="FA201" s="4237"/>
      <c r="FB201" s="4237"/>
      <c r="FC201" s="4237"/>
      <c r="FD201" s="4237"/>
      <c r="FE201" s="4237"/>
      <c r="FF201" s="4237"/>
      <c r="FG201" s="4237"/>
      <c r="FH201" s="4237"/>
      <c r="FI201" s="4237"/>
      <c r="FJ201" s="4237"/>
      <c r="FK201" s="4237"/>
      <c r="FL201" s="4237"/>
      <c r="FM201" s="4237"/>
      <c r="FN201" s="4237"/>
    </row>
    <row r="202" spans="1:170" s="4530" customFormat="1" ht="25.5">
      <c r="A202" s="4975">
        <v>5.3</v>
      </c>
      <c r="B202" s="4633" t="s">
        <v>4195</v>
      </c>
      <c r="C202" s="4959">
        <v>1.18</v>
      </c>
      <c r="D202" s="4634" t="s">
        <v>2430</v>
      </c>
      <c r="E202" s="4656"/>
      <c r="F202" s="4959">
        <f t="shared" si="14"/>
        <v>0</v>
      </c>
      <c r="G202" s="4602"/>
      <c r="K202" s="4237"/>
      <c r="L202" s="4237"/>
      <c r="M202" s="4237"/>
      <c r="N202" s="4237"/>
      <c r="O202" s="4237"/>
      <c r="P202" s="4237"/>
      <c r="Q202" s="4237"/>
      <c r="R202" s="4237"/>
      <c r="S202" s="4237"/>
      <c r="T202" s="4237"/>
      <c r="U202" s="4237"/>
      <c r="V202" s="4237"/>
      <c r="W202" s="4237"/>
      <c r="X202" s="4237"/>
      <c r="Y202" s="4237"/>
      <c r="Z202" s="4237"/>
      <c r="AA202" s="4237"/>
      <c r="AB202" s="4237"/>
      <c r="AC202" s="4237"/>
      <c r="AD202" s="4237"/>
      <c r="AE202" s="4237"/>
      <c r="AF202" s="4237"/>
      <c r="AG202" s="4237"/>
      <c r="AH202" s="4237"/>
      <c r="AI202" s="4237"/>
      <c r="AJ202" s="4237"/>
      <c r="AK202" s="4237"/>
      <c r="AL202" s="4237"/>
      <c r="AM202" s="4237"/>
      <c r="AN202" s="4237"/>
      <c r="AO202" s="4237"/>
      <c r="AP202" s="4237"/>
      <c r="AQ202" s="4237"/>
      <c r="AR202" s="4237"/>
      <c r="AS202" s="4237"/>
      <c r="AT202" s="4237"/>
      <c r="AU202" s="4237"/>
      <c r="AV202" s="4237"/>
      <c r="AW202" s="4237"/>
      <c r="AX202" s="4237"/>
      <c r="AY202" s="4237"/>
      <c r="AZ202" s="4237"/>
      <c r="BA202" s="4237"/>
      <c r="BB202" s="4237"/>
      <c r="BC202" s="4237"/>
      <c r="BD202" s="4237"/>
      <c r="BE202" s="4237"/>
      <c r="BF202" s="4237"/>
      <c r="BG202" s="4237"/>
      <c r="BH202" s="4237"/>
      <c r="BI202" s="4237"/>
      <c r="BJ202" s="4237"/>
      <c r="BK202" s="4237"/>
      <c r="BL202" s="4237"/>
      <c r="BM202" s="4237"/>
      <c r="BN202" s="4237"/>
      <c r="BO202" s="4237"/>
      <c r="BP202" s="4237"/>
      <c r="BQ202" s="4237"/>
      <c r="BR202" s="4237"/>
      <c r="BS202" s="4237"/>
      <c r="BT202" s="4237"/>
      <c r="BU202" s="4237"/>
      <c r="BV202" s="4237"/>
      <c r="BW202" s="4237"/>
      <c r="BX202" s="4237"/>
      <c r="BY202" s="4237"/>
      <c r="BZ202" s="4237"/>
      <c r="CA202" s="4237"/>
      <c r="CB202" s="4237"/>
      <c r="CC202" s="4237"/>
      <c r="CD202" s="4237"/>
      <c r="CE202" s="4237"/>
      <c r="CF202" s="4237"/>
      <c r="CG202" s="4237"/>
      <c r="CH202" s="4237"/>
      <c r="CI202" s="4237"/>
      <c r="CJ202" s="4237"/>
      <c r="CK202" s="4237"/>
      <c r="CL202" s="4237"/>
      <c r="CM202" s="4237"/>
      <c r="CN202" s="4237"/>
      <c r="CO202" s="4237"/>
      <c r="CP202" s="4237"/>
      <c r="CQ202" s="4237"/>
      <c r="CR202" s="4237"/>
      <c r="CS202" s="4237"/>
      <c r="CT202" s="4237"/>
      <c r="CU202" s="4237"/>
      <c r="CV202" s="4237"/>
      <c r="CW202" s="4237"/>
      <c r="CX202" s="4237"/>
      <c r="CY202" s="4237"/>
      <c r="CZ202" s="4237"/>
      <c r="DA202" s="4237"/>
      <c r="DB202" s="4237"/>
      <c r="DC202" s="4237"/>
      <c r="DD202" s="4237"/>
      <c r="DE202" s="4237"/>
      <c r="DF202" s="4237"/>
      <c r="DG202" s="4237"/>
      <c r="DH202" s="4237"/>
      <c r="DI202" s="4237"/>
      <c r="DJ202" s="4237"/>
      <c r="DK202" s="4237"/>
      <c r="DL202" s="4237"/>
      <c r="DM202" s="4237"/>
      <c r="DN202" s="4237"/>
      <c r="DO202" s="4237"/>
      <c r="DP202" s="4237"/>
      <c r="DQ202" s="4237"/>
      <c r="DR202" s="4237"/>
      <c r="DS202" s="4237"/>
      <c r="DT202" s="4237"/>
      <c r="DU202" s="4237"/>
      <c r="DV202" s="4237"/>
      <c r="DW202" s="4237"/>
      <c r="DX202" s="4237"/>
      <c r="DY202" s="4237"/>
      <c r="DZ202" s="4237"/>
      <c r="EA202" s="4237"/>
      <c r="EB202" s="4237"/>
      <c r="EC202" s="4237"/>
      <c r="ED202" s="4237"/>
      <c r="EE202" s="4237"/>
      <c r="EF202" s="4237"/>
      <c r="EG202" s="4237"/>
      <c r="EH202" s="4237"/>
      <c r="EI202" s="4237"/>
      <c r="EJ202" s="4237"/>
      <c r="EK202" s="4237"/>
      <c r="EL202" s="4237"/>
      <c r="EM202" s="4237"/>
      <c r="EN202" s="4237"/>
      <c r="EO202" s="4237"/>
      <c r="EP202" s="4237"/>
      <c r="EQ202" s="4237"/>
      <c r="ER202" s="4237"/>
      <c r="ES202" s="4237"/>
      <c r="ET202" s="4237"/>
      <c r="EU202" s="4237"/>
      <c r="EV202" s="4237"/>
      <c r="EW202" s="4237"/>
      <c r="EX202" s="4237"/>
      <c r="EY202" s="4237"/>
      <c r="EZ202" s="4237"/>
      <c r="FA202" s="4237"/>
      <c r="FB202" s="4237"/>
      <c r="FC202" s="4237"/>
      <c r="FD202" s="4237"/>
      <c r="FE202" s="4237"/>
      <c r="FF202" s="4237"/>
      <c r="FG202" s="4237"/>
      <c r="FH202" s="4237"/>
      <c r="FI202" s="4237"/>
      <c r="FJ202" s="4237"/>
      <c r="FK202" s="4237"/>
      <c r="FL202" s="4237"/>
      <c r="FM202" s="4237"/>
      <c r="FN202" s="4237"/>
    </row>
    <row r="203" spans="1:170">
      <c r="A203" s="4975">
        <v>5.4</v>
      </c>
      <c r="B203" s="4633" t="s">
        <v>4196</v>
      </c>
      <c r="C203" s="4959">
        <f>5.41*0.4*0.15</f>
        <v>0.32</v>
      </c>
      <c r="D203" s="4634" t="s">
        <v>2430</v>
      </c>
      <c r="E203" s="4656"/>
      <c r="F203" s="4959">
        <f t="shared" si="14"/>
        <v>0</v>
      </c>
      <c r="G203" s="4602"/>
    </row>
    <row r="204" spans="1:170" ht="25.5">
      <c r="A204" s="4975">
        <v>5.5</v>
      </c>
      <c r="B204" s="4633" t="s">
        <v>4197</v>
      </c>
      <c r="C204" s="4959">
        <v>1.54</v>
      </c>
      <c r="D204" s="4634" t="s">
        <v>2430</v>
      </c>
      <c r="E204" s="4656"/>
      <c r="F204" s="4959">
        <f t="shared" si="14"/>
        <v>0</v>
      </c>
      <c r="G204" s="4602"/>
    </row>
    <row r="205" spans="1:170">
      <c r="A205" s="4975">
        <v>5.6</v>
      </c>
      <c r="B205" s="4633" t="s">
        <v>4198</v>
      </c>
      <c r="C205" s="4959">
        <v>1.34</v>
      </c>
      <c r="D205" s="4634" t="s">
        <v>2430</v>
      </c>
      <c r="E205" s="4656"/>
      <c r="F205" s="4959">
        <f t="shared" si="14"/>
        <v>0</v>
      </c>
      <c r="G205" s="4602"/>
    </row>
    <row r="206" spans="1:170" ht="25.5">
      <c r="A206" s="4975">
        <v>5.7</v>
      </c>
      <c r="B206" s="4633" t="s">
        <v>4199</v>
      </c>
      <c r="C206" s="4959">
        <v>2.5499999999999998</v>
      </c>
      <c r="D206" s="4634" t="s">
        <v>2430</v>
      </c>
      <c r="E206" s="4656"/>
      <c r="F206" s="4959">
        <f t="shared" si="14"/>
        <v>0</v>
      </c>
      <c r="G206" s="4602"/>
    </row>
    <row r="207" spans="1:170">
      <c r="A207" s="4975">
        <v>5.8</v>
      </c>
      <c r="B207" s="4633" t="s">
        <v>4200</v>
      </c>
      <c r="C207" s="4959">
        <v>2.54</v>
      </c>
      <c r="D207" s="4634" t="s">
        <v>2430</v>
      </c>
      <c r="E207" s="4656"/>
      <c r="F207" s="4959">
        <f t="shared" si="14"/>
        <v>0</v>
      </c>
      <c r="G207" s="4602"/>
    </row>
    <row r="208" spans="1:170">
      <c r="A208" s="4975">
        <v>5.9</v>
      </c>
      <c r="B208" s="4633" t="s">
        <v>4201</v>
      </c>
      <c r="C208" s="4959">
        <v>0.84</v>
      </c>
      <c r="D208" s="4634" t="s">
        <v>2430</v>
      </c>
      <c r="E208" s="4656"/>
      <c r="F208" s="4959">
        <f t="shared" si="14"/>
        <v>0</v>
      </c>
      <c r="G208" s="4602"/>
    </row>
    <row r="209" spans="1:7" ht="21" customHeight="1">
      <c r="A209" s="4588">
        <v>5.0999999999999996</v>
      </c>
      <c r="B209" s="4633" t="s">
        <v>4202</v>
      </c>
      <c r="C209" s="4959">
        <v>2.6</v>
      </c>
      <c r="D209" s="4634" t="s">
        <v>2430</v>
      </c>
      <c r="E209" s="4656"/>
      <c r="F209" s="4959">
        <f t="shared" si="14"/>
        <v>0</v>
      </c>
      <c r="G209" s="4602"/>
    </row>
    <row r="210" spans="1:7" ht="17.25" customHeight="1">
      <c r="A210" s="4588">
        <v>5.1100000000000003</v>
      </c>
      <c r="B210" s="4633" t="s">
        <v>4203</v>
      </c>
      <c r="C210" s="4959">
        <v>1.54</v>
      </c>
      <c r="D210" s="4634" t="s">
        <v>2430</v>
      </c>
      <c r="E210" s="4656"/>
      <c r="F210" s="4959">
        <f t="shared" si="14"/>
        <v>0</v>
      </c>
      <c r="G210" s="4602"/>
    </row>
    <row r="211" spans="1:7" ht="25.5">
      <c r="A211" s="4588">
        <v>5.12</v>
      </c>
      <c r="B211" s="4633" t="s">
        <v>4204</v>
      </c>
      <c r="C211" s="4959">
        <v>1.32</v>
      </c>
      <c r="D211" s="4634" t="s">
        <v>2430</v>
      </c>
      <c r="E211" s="4656"/>
      <c r="F211" s="4959">
        <f t="shared" si="14"/>
        <v>0</v>
      </c>
      <c r="G211" s="4602"/>
    </row>
    <row r="212" spans="1:7">
      <c r="A212" s="4588">
        <v>5.13</v>
      </c>
      <c r="B212" s="4633" t="s">
        <v>4205</v>
      </c>
      <c r="C212" s="4679">
        <v>11.17</v>
      </c>
      <c r="D212" s="4634" t="s">
        <v>2430</v>
      </c>
      <c r="E212" s="4656"/>
      <c r="F212" s="4959">
        <f t="shared" si="14"/>
        <v>0</v>
      </c>
      <c r="G212" s="4602"/>
    </row>
    <row r="213" spans="1:7">
      <c r="A213" s="4588">
        <v>5.14</v>
      </c>
      <c r="B213" s="4633" t="s">
        <v>4206</v>
      </c>
      <c r="C213" s="4679">
        <v>4.6399999999999997</v>
      </c>
      <c r="D213" s="4634" t="s">
        <v>2430</v>
      </c>
      <c r="E213" s="4656"/>
      <c r="F213" s="4959">
        <f t="shared" si="14"/>
        <v>0</v>
      </c>
      <c r="G213" s="4602"/>
    </row>
    <row r="214" spans="1:7">
      <c r="A214" s="4588">
        <v>5.15</v>
      </c>
      <c r="B214" s="4633" t="s">
        <v>4207</v>
      </c>
      <c r="C214" s="4959">
        <v>131.33000000000001</v>
      </c>
      <c r="D214" s="4634" t="s">
        <v>2430</v>
      </c>
      <c r="E214" s="4656"/>
      <c r="F214" s="4959">
        <f t="shared" si="14"/>
        <v>0</v>
      </c>
      <c r="G214" s="4602"/>
    </row>
    <row r="215" spans="1:7">
      <c r="A215" s="4588">
        <v>5.16</v>
      </c>
      <c r="B215" s="4633" t="s">
        <v>4208</v>
      </c>
      <c r="C215" s="4959">
        <v>105.18</v>
      </c>
      <c r="D215" s="4634" t="s">
        <v>2430</v>
      </c>
      <c r="E215" s="4656"/>
      <c r="F215" s="4959">
        <f t="shared" si="14"/>
        <v>0</v>
      </c>
      <c r="G215" s="4602"/>
    </row>
    <row r="216" spans="1:7">
      <c r="A216" s="4588">
        <v>5.17</v>
      </c>
      <c r="B216" s="4633" t="s">
        <v>4209</v>
      </c>
      <c r="C216" s="4959">
        <v>3.12</v>
      </c>
      <c r="D216" s="4634" t="s">
        <v>2430</v>
      </c>
      <c r="E216" s="4656"/>
      <c r="F216" s="4959">
        <f t="shared" si="14"/>
        <v>0</v>
      </c>
      <c r="G216" s="4602"/>
    </row>
    <row r="217" spans="1:7">
      <c r="A217" s="4588">
        <v>5.18</v>
      </c>
      <c r="B217" s="4633" t="s">
        <v>4210</v>
      </c>
      <c r="C217" s="4976">
        <v>9.15</v>
      </c>
      <c r="D217" s="4634" t="s">
        <v>2430</v>
      </c>
      <c r="E217" s="4656"/>
      <c r="F217" s="4959">
        <f t="shared" si="14"/>
        <v>0</v>
      </c>
      <c r="G217" s="4602"/>
    </row>
    <row r="218" spans="1:7">
      <c r="A218" s="4588">
        <v>5.19</v>
      </c>
      <c r="B218" s="4633" t="s">
        <v>4211</v>
      </c>
      <c r="C218" s="4959">
        <v>2.54</v>
      </c>
      <c r="D218" s="4634" t="s">
        <v>2430</v>
      </c>
      <c r="E218" s="4656"/>
      <c r="F218" s="4959">
        <f t="shared" si="14"/>
        <v>0</v>
      </c>
      <c r="G218" s="4602"/>
    </row>
    <row r="219" spans="1:7" ht="27">
      <c r="A219" s="4588">
        <v>5.2</v>
      </c>
      <c r="B219" s="4633" t="s">
        <v>4212</v>
      </c>
      <c r="C219" s="4959">
        <f>2.25+(0.12*0.4)</f>
        <v>2.2999999999999998</v>
      </c>
      <c r="D219" s="4634" t="s">
        <v>2430</v>
      </c>
      <c r="E219" s="4656"/>
      <c r="F219" s="4959">
        <f t="shared" si="14"/>
        <v>0</v>
      </c>
      <c r="G219" s="4602"/>
    </row>
    <row r="220" spans="1:7">
      <c r="A220" s="4588">
        <v>5.21</v>
      </c>
      <c r="B220" s="4977" t="s">
        <v>4213</v>
      </c>
      <c r="C220" s="4679">
        <v>11.33</v>
      </c>
      <c r="D220" s="4634" t="s">
        <v>2430</v>
      </c>
      <c r="E220" s="4656"/>
      <c r="F220" s="4959">
        <f>IF(C220&gt;0,(ROUND((E220*C220),2))," ")</f>
        <v>0</v>
      </c>
      <c r="G220" s="4602"/>
    </row>
    <row r="221" spans="1:7">
      <c r="A221" s="4588">
        <v>5.22</v>
      </c>
      <c r="B221" s="4977" t="s">
        <v>4214</v>
      </c>
      <c r="C221" s="4679">
        <v>13.2</v>
      </c>
      <c r="D221" s="4634" t="s">
        <v>2430</v>
      </c>
      <c r="E221" s="4656"/>
      <c r="F221" s="4959">
        <f t="shared" ref="F221:F224" si="15">IF(C221&gt;0,(ROUND((E221*C221),2))," ")</f>
        <v>0</v>
      </c>
      <c r="G221" s="4602"/>
    </row>
    <row r="222" spans="1:7">
      <c r="A222" s="4588">
        <v>5.23</v>
      </c>
      <c r="B222" s="4977" t="s">
        <v>3817</v>
      </c>
      <c r="C222" s="4679">
        <v>54.83</v>
      </c>
      <c r="D222" s="4634" t="s">
        <v>2430</v>
      </c>
      <c r="E222" s="4656"/>
      <c r="F222" s="4959">
        <f t="shared" si="15"/>
        <v>0</v>
      </c>
      <c r="G222" s="4602"/>
    </row>
    <row r="223" spans="1:7">
      <c r="A223" s="4588">
        <v>5.24</v>
      </c>
      <c r="B223" s="4977" t="s">
        <v>4215</v>
      </c>
      <c r="C223" s="4679">
        <v>7</v>
      </c>
      <c r="D223" s="4634" t="s">
        <v>2430</v>
      </c>
      <c r="E223" s="4656"/>
      <c r="F223" s="4959">
        <f t="shared" si="15"/>
        <v>0</v>
      </c>
      <c r="G223" s="4602"/>
    </row>
    <row r="224" spans="1:7">
      <c r="A224" s="4588">
        <v>5.25</v>
      </c>
      <c r="B224" s="4977" t="s">
        <v>4216</v>
      </c>
      <c r="C224" s="4679">
        <v>12.83</v>
      </c>
      <c r="D224" s="4634" t="s">
        <v>2430</v>
      </c>
      <c r="E224" s="4656"/>
      <c r="F224" s="4959">
        <f t="shared" si="15"/>
        <v>0</v>
      </c>
      <c r="G224" s="4602"/>
    </row>
    <row r="225" spans="1:7">
      <c r="A225" s="4661"/>
      <c r="B225" s="4619"/>
      <c r="C225" s="4976"/>
      <c r="D225" s="4634"/>
      <c r="E225" s="4656"/>
      <c r="F225" s="4959"/>
      <c r="G225" s="4602"/>
    </row>
    <row r="226" spans="1:7">
      <c r="A226" s="4978">
        <v>6</v>
      </c>
      <c r="B226" s="4884" t="s">
        <v>3538</v>
      </c>
      <c r="C226" s="4679"/>
      <c r="D226" s="4634"/>
      <c r="E226" s="4656"/>
      <c r="F226" s="4959" t="str">
        <f t="shared" si="14"/>
        <v xml:space="preserve"> </v>
      </c>
      <c r="G226" s="4602"/>
    </row>
    <row r="227" spans="1:7">
      <c r="A227" s="4975">
        <v>6.1</v>
      </c>
      <c r="B227" s="4619" t="s">
        <v>2557</v>
      </c>
      <c r="C227" s="4679">
        <v>475.16</v>
      </c>
      <c r="D227" s="4634" t="s">
        <v>2432</v>
      </c>
      <c r="E227" s="4656"/>
      <c r="F227" s="4959">
        <f t="shared" ref="F227:F272" si="16">IF(C227&gt;0,(ROUND((E227*C227),2))," ")</f>
        <v>0</v>
      </c>
      <c r="G227" s="4602"/>
    </row>
    <row r="228" spans="1:7">
      <c r="A228" s="4975"/>
      <c r="B228" s="4619"/>
      <c r="C228" s="4679"/>
      <c r="D228" s="4634"/>
      <c r="E228" s="4656"/>
      <c r="F228" s="4959"/>
      <c r="G228" s="4602"/>
    </row>
    <row r="229" spans="1:7" ht="38.25">
      <c r="A229" s="4978">
        <v>7</v>
      </c>
      <c r="B229" s="4979" t="s">
        <v>4217</v>
      </c>
      <c r="C229" s="4679">
        <v>425.61</v>
      </c>
      <c r="D229" s="4634" t="s">
        <v>1</v>
      </c>
      <c r="E229" s="4656"/>
      <c r="F229" s="4959">
        <f>IF(C229&gt;0,(ROUND((E229*C229),2))," ")</f>
        <v>0</v>
      </c>
      <c r="G229" s="4602"/>
    </row>
    <row r="230" spans="1:7">
      <c r="A230" s="4588"/>
      <c r="B230" s="4619"/>
      <c r="C230" s="4679"/>
      <c r="D230" s="4634"/>
      <c r="E230" s="4656"/>
      <c r="F230" s="4959" t="str">
        <f t="shared" si="16"/>
        <v xml:space="preserve"> </v>
      </c>
      <c r="G230" s="4602"/>
    </row>
    <row r="231" spans="1:7" ht="25.5">
      <c r="A231" s="4661">
        <v>8</v>
      </c>
      <c r="B231" s="4884" t="s">
        <v>4218</v>
      </c>
      <c r="C231" s="4980"/>
      <c r="D231" s="4981"/>
      <c r="E231" s="4656"/>
      <c r="F231" s="4959">
        <f>+ROUND((E231*C231),2)</f>
        <v>0</v>
      </c>
      <c r="G231" s="4602"/>
    </row>
    <row r="232" spans="1:7" ht="25.5">
      <c r="A232" s="4662">
        <v>8.1</v>
      </c>
      <c r="B232" s="4619" t="s">
        <v>4219</v>
      </c>
      <c r="C232" s="4980">
        <v>11.58</v>
      </c>
      <c r="D232" s="4981" t="s">
        <v>1</v>
      </c>
      <c r="E232" s="4656"/>
      <c r="F232" s="4959">
        <f t="shared" ref="F232:F235" si="17">+ROUND((E232*C232),2)</f>
        <v>0</v>
      </c>
      <c r="G232" s="4602"/>
    </row>
    <row r="233" spans="1:7" ht="25.5">
      <c r="A233" s="4662">
        <v>8.1999999999999993</v>
      </c>
      <c r="B233" s="4619" t="s">
        <v>4220</v>
      </c>
      <c r="C233" s="4980">
        <v>2</v>
      </c>
      <c r="D233" s="4981" t="s">
        <v>2433</v>
      </c>
      <c r="E233" s="4656"/>
      <c r="F233" s="4959">
        <f t="shared" si="17"/>
        <v>0</v>
      </c>
      <c r="G233" s="4602"/>
    </row>
    <row r="234" spans="1:7">
      <c r="A234" s="4662">
        <v>8.3000000000000007</v>
      </c>
      <c r="B234" s="4619" t="s">
        <v>4221</v>
      </c>
      <c r="C234" s="4980">
        <v>1</v>
      </c>
      <c r="D234" s="4981" t="s">
        <v>2433</v>
      </c>
      <c r="E234" s="4656"/>
      <c r="F234" s="4959">
        <f t="shared" si="17"/>
        <v>0</v>
      </c>
      <c r="G234" s="4602"/>
    </row>
    <row r="235" spans="1:7">
      <c r="A235" s="4662">
        <v>8.4</v>
      </c>
      <c r="B235" s="4619" t="s">
        <v>4222</v>
      </c>
      <c r="C235" s="4980">
        <v>1</v>
      </c>
      <c r="D235" s="4981" t="s">
        <v>2433</v>
      </c>
      <c r="E235" s="4656"/>
      <c r="F235" s="4959">
        <f t="shared" si="17"/>
        <v>0</v>
      </c>
      <c r="G235" s="4602"/>
    </row>
    <row r="236" spans="1:7">
      <c r="A236" s="4588"/>
      <c r="B236" s="4619"/>
      <c r="C236" s="4679"/>
      <c r="D236" s="4634"/>
      <c r="E236" s="4656"/>
      <c r="F236" s="4959"/>
      <c r="G236" s="4602"/>
    </row>
    <row r="237" spans="1:7">
      <c r="A237" s="4978">
        <v>9</v>
      </c>
      <c r="B237" s="4884" t="s">
        <v>4223</v>
      </c>
      <c r="C237" s="4679"/>
      <c r="D237" s="4634"/>
      <c r="E237" s="4656"/>
      <c r="F237" s="4959" t="str">
        <f t="shared" si="16"/>
        <v xml:space="preserve"> </v>
      </c>
      <c r="G237" s="4602"/>
    </row>
    <row r="238" spans="1:7" ht="25.5">
      <c r="A238" s="4973">
        <v>9.1</v>
      </c>
      <c r="B238" s="4884" t="s">
        <v>4224</v>
      </c>
      <c r="C238" s="4679"/>
      <c r="D238" s="4634"/>
      <c r="E238" s="4656"/>
      <c r="F238" s="4959" t="str">
        <f t="shared" si="16"/>
        <v xml:space="preserve"> </v>
      </c>
      <c r="G238" s="4602"/>
    </row>
    <row r="239" spans="1:7">
      <c r="A239" s="4588" t="s">
        <v>541</v>
      </c>
      <c r="B239" s="4619" t="s">
        <v>2353</v>
      </c>
      <c r="C239" s="4679">
        <v>25</v>
      </c>
      <c r="D239" s="4634" t="s">
        <v>1</v>
      </c>
      <c r="E239" s="4656"/>
      <c r="F239" s="4959">
        <f t="shared" si="16"/>
        <v>0</v>
      </c>
      <c r="G239" s="4602"/>
    </row>
    <row r="240" spans="1:7">
      <c r="A240" s="4588" t="s">
        <v>542</v>
      </c>
      <c r="B240" s="4619" t="s">
        <v>4114</v>
      </c>
      <c r="C240" s="4679">
        <v>20</v>
      </c>
      <c r="D240" s="4634" t="s">
        <v>3154</v>
      </c>
      <c r="E240" s="4656"/>
      <c r="F240" s="4959">
        <f t="shared" si="16"/>
        <v>0</v>
      </c>
      <c r="G240" s="4602"/>
    </row>
    <row r="241" spans="1:7">
      <c r="A241" s="4588" t="s">
        <v>3169</v>
      </c>
      <c r="B241" s="4619" t="s">
        <v>2980</v>
      </c>
      <c r="C241" s="4679">
        <v>33.39</v>
      </c>
      <c r="D241" s="4634" t="s">
        <v>2432</v>
      </c>
      <c r="E241" s="4656"/>
      <c r="F241" s="4959">
        <f t="shared" si="16"/>
        <v>0</v>
      </c>
      <c r="G241" s="4602"/>
    </row>
    <row r="242" spans="1:7" ht="25.5">
      <c r="A242" s="4588" t="s">
        <v>3170</v>
      </c>
      <c r="B242" s="4619" t="s">
        <v>2981</v>
      </c>
      <c r="C242" s="4679">
        <v>22.37</v>
      </c>
      <c r="D242" s="4634" t="s">
        <v>2431</v>
      </c>
      <c r="E242" s="4656"/>
      <c r="F242" s="4959">
        <f t="shared" si="16"/>
        <v>0</v>
      </c>
      <c r="G242" s="4602"/>
    </row>
    <row r="243" spans="1:7" ht="25.5">
      <c r="A243" s="4588" t="s">
        <v>3171</v>
      </c>
      <c r="B243" s="4619" t="s">
        <v>2982</v>
      </c>
      <c r="C243" s="4679">
        <v>2.56</v>
      </c>
      <c r="D243" s="4634" t="s">
        <v>3156</v>
      </c>
      <c r="E243" s="4656"/>
      <c r="F243" s="4959">
        <f t="shared" si="16"/>
        <v>0</v>
      </c>
      <c r="G243" s="4602"/>
    </row>
    <row r="244" spans="1:7">
      <c r="A244" s="4972"/>
      <c r="B244" s="4884"/>
      <c r="C244" s="4679"/>
      <c r="D244" s="4634"/>
      <c r="E244" s="4656"/>
      <c r="F244" s="4959" t="str">
        <f t="shared" si="16"/>
        <v xml:space="preserve"> </v>
      </c>
      <c r="G244" s="4602"/>
    </row>
    <row r="245" spans="1:7">
      <c r="A245" s="4973">
        <v>9.1999999999999993</v>
      </c>
      <c r="B245" s="4884" t="s">
        <v>3585</v>
      </c>
      <c r="C245" s="4679"/>
      <c r="D245" s="4634"/>
      <c r="E245" s="4656"/>
      <c r="F245" s="4959" t="str">
        <f t="shared" si="16"/>
        <v xml:space="preserve"> </v>
      </c>
      <c r="G245" s="4602"/>
    </row>
    <row r="246" spans="1:7" ht="25.5">
      <c r="A246" s="4588" t="s">
        <v>543</v>
      </c>
      <c r="B246" s="4974" t="s">
        <v>4183</v>
      </c>
      <c r="C246" s="4679">
        <v>25</v>
      </c>
      <c r="D246" s="4634" t="s">
        <v>1</v>
      </c>
      <c r="E246" s="4656"/>
      <c r="F246" s="4959">
        <f t="shared" si="16"/>
        <v>0</v>
      </c>
      <c r="G246" s="4602"/>
    </row>
    <row r="247" spans="1:7" ht="25.5">
      <c r="A247" s="4588" t="s">
        <v>544</v>
      </c>
      <c r="B247" s="4974" t="s">
        <v>4225</v>
      </c>
      <c r="C247" s="4679">
        <v>3</v>
      </c>
      <c r="D247" s="4634" t="s">
        <v>2433</v>
      </c>
      <c r="E247" s="4656"/>
      <c r="F247" s="4959">
        <f t="shared" si="16"/>
        <v>0</v>
      </c>
      <c r="G247" s="4602"/>
    </row>
    <row r="248" spans="1:7" ht="25.5">
      <c r="A248" s="4588" t="s">
        <v>545</v>
      </c>
      <c r="B248" s="4974" t="s">
        <v>4226</v>
      </c>
      <c r="C248" s="4679">
        <v>2</v>
      </c>
      <c r="D248" s="4634" t="s">
        <v>2433</v>
      </c>
      <c r="E248" s="4656"/>
      <c r="F248" s="4959">
        <f t="shared" si="16"/>
        <v>0</v>
      </c>
      <c r="G248" s="4602"/>
    </row>
    <row r="249" spans="1:7" ht="25.5">
      <c r="A249" s="4588" t="s">
        <v>3178</v>
      </c>
      <c r="B249" s="4982" t="s">
        <v>4227</v>
      </c>
      <c r="C249" s="4679">
        <v>1</v>
      </c>
      <c r="D249" s="4634" t="s">
        <v>2433</v>
      </c>
      <c r="E249" s="4656"/>
      <c r="F249" s="4959">
        <f t="shared" si="16"/>
        <v>0</v>
      </c>
      <c r="G249" s="4602"/>
    </row>
    <row r="250" spans="1:7">
      <c r="A250" s="4588"/>
      <c r="B250" s="4619"/>
      <c r="C250" s="4679"/>
      <c r="D250" s="4634"/>
      <c r="E250" s="4656"/>
      <c r="F250" s="4959"/>
      <c r="G250" s="4602"/>
    </row>
    <row r="251" spans="1:7">
      <c r="A251" s="4978">
        <v>10</v>
      </c>
      <c r="B251" s="4884" t="s">
        <v>607</v>
      </c>
      <c r="C251" s="4679"/>
      <c r="D251" s="4634"/>
      <c r="E251" s="4656"/>
      <c r="F251" s="4959" t="str">
        <f t="shared" si="16"/>
        <v xml:space="preserve"> </v>
      </c>
      <c r="G251" s="4602"/>
    </row>
    <row r="252" spans="1:7">
      <c r="A252" s="4973">
        <v>10.1</v>
      </c>
      <c r="B252" s="4884" t="s">
        <v>3585</v>
      </c>
      <c r="C252" s="4679"/>
      <c r="D252" s="4634"/>
      <c r="E252" s="4656"/>
      <c r="F252" s="4959"/>
      <c r="G252" s="4602"/>
    </row>
    <row r="253" spans="1:7" ht="51">
      <c r="A253" s="4588" t="s">
        <v>667</v>
      </c>
      <c r="B253" s="4982" t="s">
        <v>4228</v>
      </c>
      <c r="C253" s="4679">
        <v>1</v>
      </c>
      <c r="D253" s="4634" t="s">
        <v>2433</v>
      </c>
      <c r="E253" s="4656"/>
      <c r="F253" s="4959">
        <f t="shared" si="16"/>
        <v>0</v>
      </c>
      <c r="G253" s="4602"/>
    </row>
    <row r="254" spans="1:7" ht="51">
      <c r="A254" s="4588" t="s">
        <v>4229</v>
      </c>
      <c r="B254" s="4982" t="s">
        <v>4230</v>
      </c>
      <c r="C254" s="4679">
        <v>1</v>
      </c>
      <c r="D254" s="4634" t="s">
        <v>2433</v>
      </c>
      <c r="E254" s="4656"/>
      <c r="F254" s="4959">
        <f t="shared" si="16"/>
        <v>0</v>
      </c>
      <c r="G254" s="4602"/>
    </row>
    <row r="255" spans="1:7" ht="38.25">
      <c r="A255" s="4588" t="s">
        <v>4231</v>
      </c>
      <c r="B255" s="4982" t="s">
        <v>4232</v>
      </c>
      <c r="C255" s="4679">
        <v>1</v>
      </c>
      <c r="D255" s="4634" t="s">
        <v>2433</v>
      </c>
      <c r="E255" s="4656"/>
      <c r="F255" s="4959">
        <f t="shared" si="16"/>
        <v>0</v>
      </c>
      <c r="G255" s="4602"/>
    </row>
    <row r="256" spans="1:7" ht="51">
      <c r="A256" s="4588" t="s">
        <v>4233</v>
      </c>
      <c r="B256" s="4619" t="s">
        <v>4234</v>
      </c>
      <c r="C256" s="4679">
        <v>3313.23</v>
      </c>
      <c r="D256" s="4634" t="s">
        <v>2601</v>
      </c>
      <c r="E256" s="4656"/>
      <c r="F256" s="4959">
        <f t="shared" si="16"/>
        <v>0</v>
      </c>
      <c r="G256" s="4602"/>
    </row>
    <row r="257" spans="1:7">
      <c r="A257" s="4588"/>
      <c r="B257" s="4619"/>
      <c r="C257" s="4679"/>
      <c r="D257" s="4634"/>
      <c r="E257" s="4656"/>
      <c r="F257" s="4959"/>
      <c r="G257" s="4602"/>
    </row>
    <row r="258" spans="1:7">
      <c r="A258" s="4978">
        <v>11</v>
      </c>
      <c r="B258" s="4884" t="s">
        <v>642</v>
      </c>
      <c r="C258" s="4679"/>
      <c r="D258" s="4634"/>
      <c r="E258" s="4656"/>
      <c r="F258" s="4959" t="str">
        <f t="shared" si="16"/>
        <v xml:space="preserve"> </v>
      </c>
      <c r="G258" s="4602"/>
    </row>
    <row r="259" spans="1:7">
      <c r="A259" s="4983">
        <v>11.1</v>
      </c>
      <c r="B259" s="4884" t="s">
        <v>3585</v>
      </c>
      <c r="C259" s="4980"/>
      <c r="D259" s="4634"/>
      <c r="E259" s="4656"/>
      <c r="F259" s="4959"/>
      <c r="G259" s="4602"/>
    </row>
    <row r="260" spans="1:7" ht="38.25">
      <c r="A260" s="4984" t="s">
        <v>488</v>
      </c>
      <c r="B260" s="4985" t="s">
        <v>4235</v>
      </c>
      <c r="C260" s="4980">
        <v>2</v>
      </c>
      <c r="D260" s="4634" t="s">
        <v>2433</v>
      </c>
      <c r="E260" s="4656"/>
      <c r="F260" s="4986">
        <f t="shared" ref="F260:F261" si="18">+ROUND((E260*C260),2)</f>
        <v>0</v>
      </c>
      <c r="G260" s="4602"/>
    </row>
    <row r="261" spans="1:7" ht="42.75" customHeight="1">
      <c r="A261" s="4984" t="s">
        <v>489</v>
      </c>
      <c r="B261" s="4982" t="s">
        <v>4236</v>
      </c>
      <c r="C261" s="4679">
        <v>4</v>
      </c>
      <c r="D261" s="4634" t="s">
        <v>2433</v>
      </c>
      <c r="E261" s="5167"/>
      <c r="F261" s="4986">
        <f t="shared" si="18"/>
        <v>0</v>
      </c>
      <c r="G261" s="4602"/>
    </row>
    <row r="262" spans="1:7">
      <c r="A262" s="4588"/>
      <c r="B262" s="4619"/>
      <c r="C262" s="4679"/>
      <c r="D262" s="4634"/>
      <c r="E262" s="4656"/>
      <c r="F262" s="4959"/>
      <c r="G262" s="4602"/>
    </row>
    <row r="263" spans="1:7">
      <c r="A263" s="4973">
        <v>11.2</v>
      </c>
      <c r="B263" s="4884" t="s">
        <v>3585</v>
      </c>
      <c r="C263" s="4987"/>
      <c r="D263" s="4988"/>
      <c r="E263" s="5168"/>
      <c r="F263" s="4959" t="str">
        <f t="shared" si="16"/>
        <v xml:space="preserve"> </v>
      </c>
      <c r="G263" s="4602"/>
    </row>
    <row r="264" spans="1:7" ht="63.75">
      <c r="A264" s="4588" t="s">
        <v>491</v>
      </c>
      <c r="B264" s="4982" t="s">
        <v>4237</v>
      </c>
      <c r="C264" s="4959">
        <v>1784.29</v>
      </c>
      <c r="D264" s="4634" t="s">
        <v>3477</v>
      </c>
      <c r="E264" s="4656"/>
      <c r="F264" s="4959">
        <f>IF(C264&gt;0,(ROUND((E264*C264),2))," ")</f>
        <v>0</v>
      </c>
      <c r="G264" s="4602"/>
    </row>
    <row r="265" spans="1:7" ht="25.5">
      <c r="A265" s="4588" t="s">
        <v>492</v>
      </c>
      <c r="B265" s="4619" t="s">
        <v>4238</v>
      </c>
      <c r="C265" s="4679">
        <v>31.8</v>
      </c>
      <c r="D265" s="4634" t="s">
        <v>1</v>
      </c>
      <c r="E265" s="4656"/>
      <c r="F265" s="4959">
        <f t="shared" ref="F265" si="19">IF(C265&gt;0,(ROUND((E265*C265),2))," ")</f>
        <v>0</v>
      </c>
      <c r="G265" s="4602"/>
    </row>
    <row r="266" spans="1:7" ht="25.5">
      <c r="A266" s="4588" t="s">
        <v>672</v>
      </c>
      <c r="B266" s="4619" t="s">
        <v>4239</v>
      </c>
      <c r="C266" s="4679">
        <v>12</v>
      </c>
      <c r="D266" s="4634" t="s">
        <v>2433</v>
      </c>
      <c r="E266" s="4656"/>
      <c r="F266" s="4959">
        <f>IF(C266&gt;0,(ROUND((E266*C266),2))," ")</f>
        <v>0</v>
      </c>
      <c r="G266" s="4602"/>
    </row>
    <row r="267" spans="1:7" ht="25.5">
      <c r="A267" s="4975" t="s">
        <v>1780</v>
      </c>
      <c r="B267" s="4982" t="s">
        <v>4240</v>
      </c>
      <c r="C267" s="4679">
        <v>18.48</v>
      </c>
      <c r="D267" s="4634" t="s">
        <v>1</v>
      </c>
      <c r="E267" s="4656"/>
      <c r="F267" s="4959">
        <f>IF(C267&gt;0,(ROUND((E267*C267),2))," ")</f>
        <v>0</v>
      </c>
      <c r="G267" s="4602"/>
    </row>
    <row r="268" spans="1:7">
      <c r="A268" s="4975" t="s">
        <v>1782</v>
      </c>
      <c r="B268" s="4982" t="s">
        <v>4241</v>
      </c>
      <c r="C268" s="4679">
        <v>12</v>
      </c>
      <c r="D268" s="4634" t="s">
        <v>2433</v>
      </c>
      <c r="E268" s="4656"/>
      <c r="F268" s="4959">
        <f>IF(C268&gt;0,(ROUND((E268*C268),2))," ")</f>
        <v>0</v>
      </c>
      <c r="G268" s="4602"/>
    </row>
    <row r="269" spans="1:7">
      <c r="A269" s="4975" t="s">
        <v>4242</v>
      </c>
      <c r="B269" s="4982" t="s">
        <v>4243</v>
      </c>
      <c r="C269" s="4679">
        <v>4</v>
      </c>
      <c r="D269" s="4634" t="s">
        <v>2433</v>
      </c>
      <c r="E269" s="4656"/>
      <c r="F269" s="4959">
        <f>IF(C269&gt;0,(ROUND((E269*C269),2))," ")</f>
        <v>0</v>
      </c>
      <c r="G269" s="4602"/>
    </row>
    <row r="270" spans="1:7">
      <c r="A270" s="4973"/>
      <c r="B270" s="4982"/>
      <c r="C270" s="4679"/>
      <c r="D270" s="4634"/>
      <c r="E270" s="5168"/>
      <c r="F270" s="4959"/>
      <c r="G270" s="4602"/>
    </row>
    <row r="271" spans="1:7">
      <c r="A271" s="4978">
        <v>12</v>
      </c>
      <c r="B271" s="4884" t="s">
        <v>673</v>
      </c>
      <c r="C271" s="4679"/>
      <c r="D271" s="4634"/>
      <c r="E271" s="4656"/>
      <c r="F271" s="4959" t="str">
        <f t="shared" si="16"/>
        <v xml:space="preserve"> </v>
      </c>
      <c r="G271" s="4602"/>
    </row>
    <row r="272" spans="1:7">
      <c r="A272" s="4973">
        <v>12.1</v>
      </c>
      <c r="B272" s="4884" t="s">
        <v>3531</v>
      </c>
      <c r="C272" s="4679"/>
      <c r="D272" s="4634"/>
      <c r="E272" s="4656"/>
      <c r="F272" s="4959" t="str">
        <f t="shared" si="16"/>
        <v xml:space="preserve"> </v>
      </c>
      <c r="G272" s="4602"/>
    </row>
    <row r="273" spans="1:7" ht="38.25">
      <c r="A273" s="4975" t="s">
        <v>4244</v>
      </c>
      <c r="B273" s="4982" t="s">
        <v>4245</v>
      </c>
      <c r="C273" s="4679">
        <v>840</v>
      </c>
      <c r="D273" s="4634" t="s">
        <v>2433</v>
      </c>
      <c r="E273" s="4656"/>
      <c r="F273" s="4959">
        <f>IF(C273&gt;0,(ROUND((E273*C273),2))," ")</f>
        <v>0</v>
      </c>
      <c r="G273" s="4602"/>
    </row>
    <row r="274" spans="1:7" ht="25.5">
      <c r="A274" s="4975" t="s">
        <v>4246</v>
      </c>
      <c r="B274" s="4982" t="s">
        <v>4247</v>
      </c>
      <c r="C274" s="4679">
        <v>42</v>
      </c>
      <c r="D274" s="4634" t="s">
        <v>2433</v>
      </c>
      <c r="E274" s="4656"/>
      <c r="F274" s="4959">
        <f>IF(C274&gt;0,(ROUND((E274*C274),2))," ")</f>
        <v>0</v>
      </c>
      <c r="G274" s="4602"/>
    </row>
    <row r="275" spans="1:7" ht="38.25">
      <c r="A275" s="4975" t="s">
        <v>4248</v>
      </c>
      <c r="B275" s="4982" t="s">
        <v>4249</v>
      </c>
      <c r="C275" s="4679">
        <v>7</v>
      </c>
      <c r="D275" s="4634" t="s">
        <v>2433</v>
      </c>
      <c r="E275" s="4656"/>
      <c r="F275" s="4959">
        <f t="shared" ref="F275:F280" si="20">IF(C275&gt;0,(ROUND((E275*C275),2))," ")</f>
        <v>0</v>
      </c>
      <c r="G275" s="4602"/>
    </row>
    <row r="276" spans="1:7" ht="51">
      <c r="A276" s="4975" t="s">
        <v>4250</v>
      </c>
      <c r="B276" s="4982" t="s">
        <v>4251</v>
      </c>
      <c r="C276" s="4679">
        <v>7</v>
      </c>
      <c r="D276" s="4634" t="s">
        <v>2433</v>
      </c>
      <c r="E276" s="4656"/>
      <c r="F276" s="4959">
        <f t="shared" si="20"/>
        <v>0</v>
      </c>
      <c r="G276" s="4602"/>
    </row>
    <row r="277" spans="1:7" ht="51">
      <c r="A277" s="4975" t="s">
        <v>4252</v>
      </c>
      <c r="B277" s="4982" t="s">
        <v>4253</v>
      </c>
      <c r="C277" s="4679">
        <v>7</v>
      </c>
      <c r="D277" s="4634" t="s">
        <v>2433</v>
      </c>
      <c r="E277" s="4656"/>
      <c r="F277" s="4959">
        <f t="shared" si="20"/>
        <v>0</v>
      </c>
      <c r="G277" s="4602"/>
    </row>
    <row r="278" spans="1:7" ht="51">
      <c r="A278" s="4975" t="s">
        <v>4254</v>
      </c>
      <c r="B278" s="4985" t="s">
        <v>4255</v>
      </c>
      <c r="C278" s="4679">
        <v>7</v>
      </c>
      <c r="D278" s="4634" t="s">
        <v>2433</v>
      </c>
      <c r="E278" s="4656"/>
      <c r="F278" s="4959">
        <f t="shared" si="20"/>
        <v>0</v>
      </c>
      <c r="G278" s="4602"/>
    </row>
    <row r="279" spans="1:7" ht="51">
      <c r="A279" s="4975" t="s">
        <v>4256</v>
      </c>
      <c r="B279" s="4985" t="s">
        <v>4257</v>
      </c>
      <c r="C279" s="4679">
        <v>1</v>
      </c>
      <c r="D279" s="4634" t="s">
        <v>2433</v>
      </c>
      <c r="E279" s="4656"/>
      <c r="F279" s="4959">
        <f t="shared" si="20"/>
        <v>0</v>
      </c>
      <c r="G279" s="4602"/>
    </row>
    <row r="280" spans="1:7">
      <c r="A280" s="4975" t="s">
        <v>4258</v>
      </c>
      <c r="B280" s="4985" t="s">
        <v>4259</v>
      </c>
      <c r="C280" s="4679">
        <v>1</v>
      </c>
      <c r="D280" s="4634" t="s">
        <v>2957</v>
      </c>
      <c r="E280" s="4656"/>
      <c r="F280" s="4959">
        <f t="shared" si="20"/>
        <v>0</v>
      </c>
      <c r="G280" s="4602"/>
    </row>
    <row r="281" spans="1:7">
      <c r="A281" s="4975"/>
      <c r="B281" s="4985"/>
      <c r="C281" s="4679"/>
      <c r="D281" s="4634"/>
      <c r="E281" s="4656"/>
      <c r="F281" s="4959"/>
      <c r="G281" s="4602"/>
    </row>
    <row r="282" spans="1:7">
      <c r="A282" s="4973">
        <v>12.2</v>
      </c>
      <c r="B282" s="4884" t="s">
        <v>690</v>
      </c>
      <c r="C282" s="4679"/>
      <c r="D282" s="4634"/>
      <c r="E282" s="4656"/>
      <c r="F282" s="4959" t="str">
        <f>IF(C282&gt;0,(ROUND((E282*C282),2))," ")</f>
        <v xml:space="preserve"> </v>
      </c>
      <c r="G282" s="4602"/>
    </row>
    <row r="283" spans="1:7" ht="31.5" customHeight="1">
      <c r="A283" s="4588" t="s">
        <v>2110</v>
      </c>
      <c r="B283" s="4619" t="s">
        <v>2348</v>
      </c>
      <c r="C283" s="4679">
        <v>19.22</v>
      </c>
      <c r="D283" s="4634" t="s">
        <v>2430</v>
      </c>
      <c r="E283" s="4656"/>
      <c r="F283" s="4959">
        <f>IF(C283&gt;0,(ROUND((E283*C283),2))," ")</f>
        <v>0</v>
      </c>
      <c r="G283" s="4602"/>
    </row>
    <row r="284" spans="1:7">
      <c r="A284" s="4588" t="s">
        <v>2111</v>
      </c>
      <c r="B284" s="4619" t="s">
        <v>2604</v>
      </c>
      <c r="C284" s="4679">
        <v>2.4</v>
      </c>
      <c r="D284" s="4634" t="s">
        <v>2430</v>
      </c>
      <c r="E284" s="4656"/>
      <c r="F284" s="4959">
        <f>IF(C284&gt;0,(ROUND((E284*C284),2))," ")</f>
        <v>0</v>
      </c>
      <c r="G284" s="4602"/>
    </row>
    <row r="285" spans="1:7">
      <c r="A285" s="4588" t="s">
        <v>2112</v>
      </c>
      <c r="B285" s="4619" t="s">
        <v>2349</v>
      </c>
      <c r="C285" s="4679">
        <v>21.62</v>
      </c>
      <c r="D285" s="4634" t="s">
        <v>2430</v>
      </c>
      <c r="E285" s="4656"/>
      <c r="F285" s="4959">
        <f>IF(C285&gt;0,(ROUND((E285*C285),2))," ")</f>
        <v>0</v>
      </c>
      <c r="G285" s="4602"/>
    </row>
    <row r="286" spans="1:7">
      <c r="A286" s="4588" t="s">
        <v>4260</v>
      </c>
      <c r="B286" s="4619" t="s">
        <v>2350</v>
      </c>
      <c r="C286" s="4679">
        <v>21.62</v>
      </c>
      <c r="D286" s="4634" t="s">
        <v>2430</v>
      </c>
      <c r="E286" s="4656"/>
      <c r="F286" s="4959">
        <f t="shared" ref="F286:F328" si="21">IF(C286&gt;0,(ROUND((E286*C286),2))," ")</f>
        <v>0</v>
      </c>
      <c r="G286" s="4602"/>
    </row>
    <row r="287" spans="1:7">
      <c r="A287" s="4588"/>
      <c r="B287" s="4619"/>
      <c r="C287" s="4679"/>
      <c r="D287" s="4634"/>
      <c r="E287" s="4656"/>
      <c r="F287" s="4959" t="str">
        <f t="shared" si="21"/>
        <v xml:space="preserve"> </v>
      </c>
      <c r="G287" s="4602"/>
    </row>
    <row r="288" spans="1:7">
      <c r="A288" s="4978">
        <v>13</v>
      </c>
      <c r="B288" s="4884" t="s">
        <v>3027</v>
      </c>
      <c r="C288" s="4679"/>
      <c r="D288" s="4634"/>
      <c r="E288" s="4656"/>
      <c r="F288" s="4959" t="str">
        <f t="shared" si="21"/>
        <v xml:space="preserve"> </v>
      </c>
      <c r="G288" s="4602"/>
    </row>
    <row r="289" spans="1:7" ht="63.75">
      <c r="A289" s="4975">
        <v>13.1</v>
      </c>
      <c r="B289" s="4619" t="s">
        <v>2351</v>
      </c>
      <c r="C289" s="4679">
        <v>120</v>
      </c>
      <c r="D289" s="4634" t="s">
        <v>1</v>
      </c>
      <c r="E289" s="4656"/>
      <c r="F289" s="4959">
        <f t="shared" si="21"/>
        <v>0</v>
      </c>
      <c r="G289" s="4602"/>
    </row>
    <row r="290" spans="1:7">
      <c r="A290" s="4975">
        <v>13.2</v>
      </c>
      <c r="B290" s="4619" t="s">
        <v>3599</v>
      </c>
      <c r="C290" s="4679">
        <v>3</v>
      </c>
      <c r="D290" s="4634" t="s">
        <v>2433</v>
      </c>
      <c r="E290" s="4656"/>
      <c r="F290" s="4959">
        <f t="shared" si="21"/>
        <v>0</v>
      </c>
      <c r="G290" s="4602"/>
    </row>
    <row r="291" spans="1:7">
      <c r="A291" s="4975">
        <v>13.3</v>
      </c>
      <c r="B291" s="4619" t="s">
        <v>4261</v>
      </c>
      <c r="C291" s="4679">
        <v>2</v>
      </c>
      <c r="D291" s="4634" t="s">
        <v>2433</v>
      </c>
      <c r="E291" s="4656"/>
      <c r="F291" s="4959">
        <f t="shared" si="21"/>
        <v>0</v>
      </c>
      <c r="G291" s="4602"/>
    </row>
    <row r="292" spans="1:7">
      <c r="A292" s="4975">
        <v>13.4</v>
      </c>
      <c r="B292" s="4619" t="s">
        <v>3598</v>
      </c>
      <c r="C292" s="4679">
        <v>2</v>
      </c>
      <c r="D292" s="4634" t="s">
        <v>2433</v>
      </c>
      <c r="E292" s="4656"/>
      <c r="F292" s="4959">
        <f t="shared" si="21"/>
        <v>0</v>
      </c>
      <c r="G292" s="4602"/>
    </row>
    <row r="293" spans="1:7">
      <c r="A293" s="4975">
        <v>13.5</v>
      </c>
      <c r="B293" s="4619" t="s">
        <v>4262</v>
      </c>
      <c r="C293" s="4679">
        <v>1</v>
      </c>
      <c r="D293" s="4634" t="s">
        <v>2433</v>
      </c>
      <c r="E293" s="4656"/>
      <c r="F293" s="4959">
        <f t="shared" si="21"/>
        <v>0</v>
      </c>
      <c r="G293" s="4602"/>
    </row>
    <row r="294" spans="1:7">
      <c r="A294" s="4588"/>
      <c r="B294" s="4893"/>
      <c r="C294" s="4679"/>
      <c r="D294" s="4634"/>
      <c r="E294" s="4656"/>
      <c r="F294" s="4959" t="str">
        <f t="shared" si="21"/>
        <v xml:space="preserve"> </v>
      </c>
      <c r="G294" s="4602"/>
    </row>
    <row r="295" spans="1:7" ht="38.25">
      <c r="A295" s="4670">
        <v>14</v>
      </c>
      <c r="B295" s="4892" t="s">
        <v>4263</v>
      </c>
      <c r="C295" s="4990"/>
      <c r="D295" s="4634"/>
      <c r="E295" s="4656"/>
      <c r="F295" s="4991">
        <f t="shared" ref="F295:F302" si="22">ROUND(C295*E295,2)</f>
        <v>0</v>
      </c>
      <c r="G295" s="4602"/>
    </row>
    <row r="296" spans="1:7">
      <c r="A296" s="4992">
        <v>14.1</v>
      </c>
      <c r="B296" s="4893" t="s">
        <v>4264</v>
      </c>
      <c r="C296" s="4990">
        <v>2</v>
      </c>
      <c r="D296" s="4634" t="s">
        <v>2433</v>
      </c>
      <c r="E296" s="4656"/>
      <c r="F296" s="4991">
        <f t="shared" si="22"/>
        <v>0</v>
      </c>
      <c r="G296" s="4602"/>
    </row>
    <row r="297" spans="1:7">
      <c r="A297" s="4992">
        <v>14.2</v>
      </c>
      <c r="B297" s="4893" t="s">
        <v>4265</v>
      </c>
      <c r="C297" s="4990">
        <v>4</v>
      </c>
      <c r="D297" s="4634" t="s">
        <v>2433</v>
      </c>
      <c r="E297" s="4656"/>
      <c r="F297" s="4991">
        <f t="shared" si="22"/>
        <v>0</v>
      </c>
      <c r="G297" s="4602"/>
    </row>
    <row r="298" spans="1:7">
      <c r="A298" s="4992">
        <v>14.3</v>
      </c>
      <c r="B298" s="4893" t="s">
        <v>4266</v>
      </c>
      <c r="C298" s="4990">
        <v>7</v>
      </c>
      <c r="D298" s="4634" t="s">
        <v>2433</v>
      </c>
      <c r="E298" s="4656"/>
      <c r="F298" s="4991">
        <f t="shared" si="22"/>
        <v>0</v>
      </c>
      <c r="G298" s="4602"/>
    </row>
    <row r="299" spans="1:7">
      <c r="A299" s="4992">
        <v>14.4</v>
      </c>
      <c r="B299" s="4893" t="s">
        <v>4267</v>
      </c>
      <c r="C299" s="4990">
        <v>7</v>
      </c>
      <c r="D299" s="4634" t="s">
        <v>2433</v>
      </c>
      <c r="E299" s="4656"/>
      <c r="F299" s="4991">
        <f t="shared" si="22"/>
        <v>0</v>
      </c>
      <c r="G299" s="4602"/>
    </row>
    <row r="300" spans="1:7">
      <c r="A300" s="4992">
        <v>14.5</v>
      </c>
      <c r="B300" s="4893" t="s">
        <v>4268</v>
      </c>
      <c r="C300" s="4990">
        <v>7</v>
      </c>
      <c r="D300" s="4634" t="s">
        <v>2433</v>
      </c>
      <c r="E300" s="4656"/>
      <c r="F300" s="4991">
        <f t="shared" si="22"/>
        <v>0</v>
      </c>
      <c r="G300" s="4602"/>
    </row>
    <row r="301" spans="1:7">
      <c r="A301" s="4992">
        <v>14.6</v>
      </c>
      <c r="B301" s="4893" t="s">
        <v>4269</v>
      </c>
      <c r="C301" s="4990">
        <v>7</v>
      </c>
      <c r="D301" s="4634" t="s">
        <v>2433</v>
      </c>
      <c r="E301" s="4656"/>
      <c r="F301" s="4991">
        <f t="shared" si="22"/>
        <v>0</v>
      </c>
      <c r="G301" s="4602"/>
    </row>
    <row r="302" spans="1:7">
      <c r="A302" s="4588"/>
      <c r="B302" s="4619"/>
      <c r="C302" s="4679"/>
      <c r="D302" s="4634"/>
      <c r="E302" s="4656"/>
      <c r="F302" s="4959">
        <f t="shared" si="22"/>
        <v>0</v>
      </c>
      <c r="G302" s="4602"/>
    </row>
    <row r="303" spans="1:7">
      <c r="A303" s="4978">
        <v>15</v>
      </c>
      <c r="B303" s="4884" t="s">
        <v>764</v>
      </c>
      <c r="C303" s="4679"/>
      <c r="D303" s="4634"/>
      <c r="E303" s="4656"/>
      <c r="F303" s="4959" t="str">
        <f t="shared" si="21"/>
        <v xml:space="preserve"> </v>
      </c>
      <c r="G303" s="4602"/>
    </row>
    <row r="304" spans="1:7">
      <c r="A304" s="4975">
        <v>15.1</v>
      </c>
      <c r="B304" s="4619" t="s">
        <v>2594</v>
      </c>
      <c r="C304" s="4679">
        <v>1</v>
      </c>
      <c r="D304" s="4634" t="s">
        <v>2433</v>
      </c>
      <c r="E304" s="4656"/>
      <c r="F304" s="4959">
        <f t="shared" si="21"/>
        <v>0</v>
      </c>
      <c r="G304" s="4602"/>
    </row>
    <row r="305" spans="1:7">
      <c r="A305" s="4975"/>
      <c r="B305" s="4619"/>
      <c r="C305" s="4679"/>
      <c r="D305" s="4634"/>
      <c r="E305" s="4656"/>
      <c r="F305" s="4959"/>
      <c r="G305" s="4602"/>
    </row>
    <row r="306" spans="1:7">
      <c r="A306" s="4661">
        <v>16</v>
      </c>
      <c r="B306" s="4884" t="s">
        <v>4270</v>
      </c>
      <c r="C306" s="4980"/>
      <c r="D306" s="4981"/>
      <c r="E306" s="4656"/>
      <c r="F306" s="4959">
        <f t="shared" ref="F306" si="23">+ROUND((E306*C306),2)</f>
        <v>0</v>
      </c>
      <c r="G306" s="4602"/>
    </row>
    <row r="307" spans="1:7">
      <c r="A307" s="4670">
        <v>16.100000000000001</v>
      </c>
      <c r="B307" s="4884" t="s">
        <v>37</v>
      </c>
      <c r="C307" s="4980">
        <v>95.93</v>
      </c>
      <c r="D307" s="4634" t="s">
        <v>1</v>
      </c>
      <c r="E307" s="4652"/>
      <c r="F307" s="4959">
        <f>+ROUND(C307*E307,2)</f>
        <v>0</v>
      </c>
      <c r="G307" s="4602"/>
    </row>
    <row r="308" spans="1:7">
      <c r="A308" s="4662"/>
      <c r="B308" s="4993"/>
      <c r="C308" s="4980"/>
      <c r="D308" s="4634"/>
      <c r="E308" s="4652"/>
      <c r="F308" s="4959"/>
      <c r="G308" s="4602"/>
    </row>
    <row r="309" spans="1:7">
      <c r="A309" s="4661">
        <v>16.2</v>
      </c>
      <c r="B309" s="4884" t="s">
        <v>14</v>
      </c>
      <c r="C309" s="4989"/>
      <c r="D309" s="4994"/>
      <c r="E309" s="4656"/>
      <c r="F309" s="4959">
        <f t="shared" ref="F309:F326" si="24">+ROUND(C309*E309,2)</f>
        <v>0</v>
      </c>
      <c r="G309" s="4602"/>
    </row>
    <row r="310" spans="1:7">
      <c r="A310" s="4992" t="s">
        <v>733</v>
      </c>
      <c r="B310" s="4619" t="s">
        <v>4114</v>
      </c>
      <c r="C310" s="4980">
        <v>307.41000000000003</v>
      </c>
      <c r="D310" s="4634" t="s">
        <v>3154</v>
      </c>
      <c r="E310" s="4652"/>
      <c r="F310" s="4959">
        <f t="shared" si="24"/>
        <v>0</v>
      </c>
      <c r="G310" s="4602"/>
    </row>
    <row r="311" spans="1:7">
      <c r="A311" s="4992" t="s">
        <v>734</v>
      </c>
      <c r="B311" s="4619" t="s">
        <v>2980</v>
      </c>
      <c r="C311" s="4980">
        <v>100.73</v>
      </c>
      <c r="D311" s="4634" t="s">
        <v>2432</v>
      </c>
      <c r="E311" s="4652"/>
      <c r="F311" s="4959">
        <f t="shared" si="24"/>
        <v>0</v>
      </c>
      <c r="G311" s="4602"/>
    </row>
    <row r="312" spans="1:7">
      <c r="A312" s="4992" t="s">
        <v>735</v>
      </c>
      <c r="B312" s="4619" t="s">
        <v>2546</v>
      </c>
      <c r="C312" s="4980">
        <v>11.03</v>
      </c>
      <c r="D312" s="4634" t="s">
        <v>3177</v>
      </c>
      <c r="E312" s="4652"/>
      <c r="F312" s="4959">
        <f t="shared" si="24"/>
        <v>0</v>
      </c>
      <c r="G312" s="4602"/>
    </row>
    <row r="313" spans="1:7" ht="25.5">
      <c r="A313" s="4992" t="s">
        <v>4271</v>
      </c>
      <c r="B313" s="4619" t="s">
        <v>2981</v>
      </c>
      <c r="C313" s="4980">
        <v>273.49</v>
      </c>
      <c r="D313" s="4634" t="s">
        <v>2431</v>
      </c>
      <c r="E313" s="4652"/>
      <c r="F313" s="4959">
        <f t="shared" si="24"/>
        <v>0</v>
      </c>
      <c r="G313" s="4602"/>
    </row>
    <row r="314" spans="1:7" ht="25.5">
      <c r="A314" s="4992" t="s">
        <v>4272</v>
      </c>
      <c r="B314" s="4619" t="s">
        <v>2982</v>
      </c>
      <c r="C314" s="4980">
        <v>40.700000000000003</v>
      </c>
      <c r="D314" s="4634" t="s">
        <v>3156</v>
      </c>
      <c r="E314" s="4652"/>
      <c r="F314" s="4959">
        <f t="shared" si="24"/>
        <v>0</v>
      </c>
      <c r="G314" s="4602"/>
    </row>
    <row r="315" spans="1:7">
      <c r="A315" s="4662"/>
      <c r="B315" s="4993"/>
      <c r="C315" s="4980"/>
      <c r="D315" s="4634"/>
      <c r="E315" s="4652"/>
      <c r="F315" s="4959">
        <f t="shared" si="24"/>
        <v>0</v>
      </c>
      <c r="G315" s="4602"/>
    </row>
    <row r="316" spans="1:7">
      <c r="A316" s="4661">
        <v>16.3</v>
      </c>
      <c r="B316" s="4884" t="s">
        <v>25</v>
      </c>
      <c r="C316" s="4989"/>
      <c r="D316" s="4994"/>
      <c r="E316" s="4656"/>
      <c r="F316" s="4959">
        <f t="shared" si="24"/>
        <v>0</v>
      </c>
      <c r="G316" s="4602"/>
    </row>
    <row r="317" spans="1:7" ht="16.5" customHeight="1">
      <c r="A317" s="4992" t="s">
        <v>4273</v>
      </c>
      <c r="B317" s="4619" t="s">
        <v>4274</v>
      </c>
      <c r="C317" s="4980">
        <v>100.73</v>
      </c>
      <c r="D317" s="4634" t="s">
        <v>1</v>
      </c>
      <c r="E317" s="4652"/>
      <c r="F317" s="4959">
        <f t="shared" si="24"/>
        <v>0</v>
      </c>
      <c r="G317" s="4602"/>
    </row>
    <row r="318" spans="1:7">
      <c r="A318" s="4662"/>
      <c r="B318" s="4995"/>
      <c r="C318" s="4980"/>
      <c r="D318" s="4634"/>
      <c r="E318" s="4652"/>
      <c r="F318" s="4959">
        <f t="shared" si="24"/>
        <v>0</v>
      </c>
      <c r="G318" s="4602"/>
    </row>
    <row r="319" spans="1:7">
      <c r="A319" s="4661">
        <v>16.399999999999999</v>
      </c>
      <c r="B319" s="4884" t="s">
        <v>4275</v>
      </c>
      <c r="C319" s="4989"/>
      <c r="D319" s="4994"/>
      <c r="E319" s="4656"/>
      <c r="F319" s="4959">
        <f t="shared" si="24"/>
        <v>0</v>
      </c>
      <c r="G319" s="4602"/>
    </row>
    <row r="320" spans="1:7">
      <c r="A320" s="4992" t="s">
        <v>4276</v>
      </c>
      <c r="B320" s="4619" t="s">
        <v>4277</v>
      </c>
      <c r="C320" s="4980">
        <v>95.93</v>
      </c>
      <c r="D320" s="4634" t="s">
        <v>1</v>
      </c>
      <c r="E320" s="4652"/>
      <c r="F320" s="4959">
        <f t="shared" si="24"/>
        <v>0</v>
      </c>
      <c r="G320" s="4602"/>
    </row>
    <row r="321" spans="1:7">
      <c r="A321" s="4662"/>
      <c r="B321" s="4993"/>
      <c r="C321" s="4980"/>
      <c r="D321" s="4634"/>
      <c r="E321" s="4652"/>
      <c r="F321" s="4959">
        <f t="shared" si="24"/>
        <v>0</v>
      </c>
      <c r="G321" s="4602"/>
    </row>
    <row r="322" spans="1:7" ht="25.5">
      <c r="A322" s="4661">
        <v>16.5</v>
      </c>
      <c r="B322" s="4996" t="s">
        <v>4278</v>
      </c>
      <c r="C322" s="4989"/>
      <c r="D322" s="4994"/>
      <c r="E322" s="4656"/>
      <c r="F322" s="4959">
        <f t="shared" si="24"/>
        <v>0</v>
      </c>
      <c r="G322" s="4602"/>
    </row>
    <row r="323" spans="1:7">
      <c r="A323" s="4992" t="s">
        <v>4279</v>
      </c>
      <c r="B323" s="4997" t="s">
        <v>4280</v>
      </c>
      <c r="C323" s="4959">
        <v>2</v>
      </c>
      <c r="D323" s="4981" t="s">
        <v>2433</v>
      </c>
      <c r="E323" s="4656"/>
      <c r="F323" s="4959">
        <f t="shared" si="24"/>
        <v>0</v>
      </c>
      <c r="G323" s="4602"/>
    </row>
    <row r="324" spans="1:7">
      <c r="A324" s="4992" t="s">
        <v>4281</v>
      </c>
      <c r="B324" s="4997" t="s">
        <v>4282</v>
      </c>
      <c r="C324" s="4959">
        <v>1</v>
      </c>
      <c r="D324" s="4634" t="s">
        <v>2433</v>
      </c>
      <c r="E324" s="4656"/>
      <c r="F324" s="4959">
        <f t="shared" si="24"/>
        <v>0</v>
      </c>
      <c r="G324" s="4602"/>
    </row>
    <row r="325" spans="1:7">
      <c r="A325" s="4992"/>
      <c r="B325" s="4997"/>
      <c r="C325" s="4959"/>
      <c r="D325" s="4634"/>
      <c r="E325" s="4656"/>
      <c r="F325" s="4959">
        <f t="shared" si="24"/>
        <v>0</v>
      </c>
      <c r="G325" s="4602"/>
    </row>
    <row r="326" spans="1:7">
      <c r="A326" s="4670">
        <v>17</v>
      </c>
      <c r="B326" s="4996" t="s">
        <v>4283</v>
      </c>
      <c r="C326" s="4959">
        <v>1</v>
      </c>
      <c r="D326" s="4634" t="s">
        <v>2433</v>
      </c>
      <c r="E326" s="4656"/>
      <c r="F326" s="4959">
        <f t="shared" si="24"/>
        <v>0</v>
      </c>
      <c r="G326" s="4602"/>
    </row>
    <row r="327" spans="1:7">
      <c r="A327" s="4998"/>
      <c r="B327" s="4999" t="s">
        <v>4633</v>
      </c>
      <c r="C327" s="5000"/>
      <c r="D327" s="5001"/>
      <c r="E327" s="5169"/>
      <c r="F327" s="5002">
        <f>SUM(F158:F326)</f>
        <v>0</v>
      </c>
      <c r="G327" s="4602"/>
    </row>
    <row r="328" spans="1:7">
      <c r="A328" s="5003"/>
      <c r="B328" s="5004"/>
      <c r="C328" s="4679"/>
      <c r="D328" s="5005"/>
      <c r="E328" s="4653"/>
      <c r="F328" s="4959" t="str">
        <f t="shared" si="21"/>
        <v xml:space="preserve"> </v>
      </c>
      <c r="G328" s="4602"/>
    </row>
    <row r="329" spans="1:7">
      <c r="A329" s="5006" t="s">
        <v>4607</v>
      </c>
      <c r="B329" s="4640" t="s">
        <v>1995</v>
      </c>
      <c r="C329" s="4679"/>
      <c r="D329" s="4634"/>
      <c r="E329" s="4656"/>
      <c r="F329" s="4959" t="str">
        <f>IF(C329&gt;0,(ROUND((E329*C329),2))," ")</f>
        <v xml:space="preserve"> </v>
      </c>
      <c r="G329" s="4602"/>
    </row>
    <row r="330" spans="1:7" ht="11.25" customHeight="1">
      <c r="A330" s="5006"/>
      <c r="B330" s="4640"/>
      <c r="C330" s="4679"/>
      <c r="D330" s="4634"/>
      <c r="E330" s="5168"/>
      <c r="F330" s="4959" t="str">
        <f>IF(C330&gt;0,(ROUND((E330*C330),2))," ")</f>
        <v xml:space="preserve"> </v>
      </c>
      <c r="G330" s="4602"/>
    </row>
    <row r="331" spans="1:7">
      <c r="A331" s="4978">
        <v>1</v>
      </c>
      <c r="B331" s="4884" t="s">
        <v>2165</v>
      </c>
      <c r="C331" s="4987"/>
      <c r="D331" s="4988"/>
      <c r="E331" s="5168"/>
      <c r="F331" s="4989" t="str">
        <f>IF(C331&gt;0,(ROUND((E331*C331),2))," ")</f>
        <v xml:space="preserve"> </v>
      </c>
      <c r="G331" s="4602"/>
    </row>
    <row r="332" spans="1:7">
      <c r="A332" s="4975">
        <v>1.1000000000000001</v>
      </c>
      <c r="B332" s="4619" t="s">
        <v>4028</v>
      </c>
      <c r="C332" s="4679">
        <v>1</v>
      </c>
      <c r="D332" s="4634" t="s">
        <v>42</v>
      </c>
      <c r="E332" s="4656"/>
      <c r="F332" s="4959">
        <f>IF(C332&gt;0,(ROUND((E332*C332),2))," ")</f>
        <v>0</v>
      </c>
      <c r="G332" s="4602"/>
    </row>
    <row r="333" spans="1:7" ht="11.25" customHeight="1">
      <c r="A333" s="4588"/>
      <c r="B333" s="4619"/>
      <c r="C333" s="4679"/>
      <c r="D333" s="4634"/>
      <c r="E333" s="4656"/>
      <c r="F333" s="4959"/>
      <c r="G333" s="4602"/>
    </row>
    <row r="334" spans="1:7">
      <c r="A334" s="4978">
        <v>2</v>
      </c>
      <c r="B334" s="4884" t="s">
        <v>14</v>
      </c>
      <c r="C334" s="4987"/>
      <c r="D334" s="4988"/>
      <c r="E334" s="5168"/>
      <c r="F334" s="4989" t="str">
        <f t="shared" ref="F334:F404" si="25">IF(C334&gt;0,(ROUND((E334*C334),2))," ")</f>
        <v xml:space="preserve"> </v>
      </c>
      <c r="G334" s="4602"/>
    </row>
    <row r="335" spans="1:7">
      <c r="A335" s="4975">
        <v>2.1</v>
      </c>
      <c r="B335" s="4619" t="s">
        <v>2398</v>
      </c>
      <c r="C335" s="4679">
        <v>24.8</v>
      </c>
      <c r="D335" s="4634" t="s">
        <v>3154</v>
      </c>
      <c r="E335" s="4656"/>
      <c r="F335" s="4959">
        <f t="shared" si="25"/>
        <v>0</v>
      </c>
      <c r="G335" s="4602"/>
    </row>
    <row r="336" spans="1:7">
      <c r="A336" s="4975">
        <v>2.2000000000000002</v>
      </c>
      <c r="B336" s="5007" t="s">
        <v>4284</v>
      </c>
      <c r="C336" s="4959">
        <v>11.23</v>
      </c>
      <c r="D336" s="4634" t="s">
        <v>2431</v>
      </c>
      <c r="E336" s="4656"/>
      <c r="F336" s="4959">
        <f t="shared" si="25"/>
        <v>0</v>
      </c>
      <c r="G336" s="4602"/>
    </row>
    <row r="337" spans="1:7" ht="25.5">
      <c r="A337" s="4975">
        <v>2.2999999999999998</v>
      </c>
      <c r="B337" s="5007" t="s">
        <v>4285</v>
      </c>
      <c r="C337" s="4679">
        <v>16.96</v>
      </c>
      <c r="D337" s="4634" t="s">
        <v>3156</v>
      </c>
      <c r="E337" s="4656"/>
      <c r="F337" s="4959">
        <f t="shared" si="25"/>
        <v>0</v>
      </c>
      <c r="G337" s="4602"/>
    </row>
    <row r="338" spans="1:7">
      <c r="A338" s="4588"/>
      <c r="B338" s="4619"/>
      <c r="C338" s="4679"/>
      <c r="D338" s="4634"/>
      <c r="E338" s="4656"/>
      <c r="F338" s="4959" t="str">
        <f t="shared" si="25"/>
        <v xml:space="preserve"> </v>
      </c>
      <c r="G338" s="4602"/>
    </row>
    <row r="339" spans="1:7" ht="14.25">
      <c r="A339" s="4978">
        <v>3</v>
      </c>
      <c r="B339" s="4884" t="s">
        <v>4286</v>
      </c>
      <c r="C339" s="4679"/>
      <c r="D339" s="4634"/>
      <c r="E339" s="4656"/>
      <c r="F339" s="4959" t="str">
        <f t="shared" si="25"/>
        <v xml:space="preserve"> </v>
      </c>
      <c r="G339" s="4602"/>
    </row>
    <row r="340" spans="1:7" ht="14.25">
      <c r="A340" s="4975">
        <v>3.1</v>
      </c>
      <c r="B340" s="5008" t="s">
        <v>4287</v>
      </c>
      <c r="C340" s="4679">
        <v>6.57</v>
      </c>
      <c r="D340" s="4634" t="s">
        <v>2430</v>
      </c>
      <c r="E340" s="4656"/>
      <c r="F340" s="4959">
        <f t="shared" si="25"/>
        <v>0</v>
      </c>
      <c r="G340" s="4602"/>
    </row>
    <row r="341" spans="1:7" ht="27">
      <c r="A341" s="4975">
        <v>3.2</v>
      </c>
      <c r="B341" s="5008" t="s">
        <v>4288</v>
      </c>
      <c r="C341" s="4679">
        <v>1.5</v>
      </c>
      <c r="D341" s="4634" t="s">
        <v>2430</v>
      </c>
      <c r="E341" s="4656"/>
      <c r="F341" s="4959">
        <f t="shared" si="25"/>
        <v>0</v>
      </c>
      <c r="G341" s="4602"/>
    </row>
    <row r="342" spans="1:7" ht="14.25">
      <c r="A342" s="4975">
        <v>3.3</v>
      </c>
      <c r="B342" s="5008" t="s">
        <v>4289</v>
      </c>
      <c r="C342" s="4679">
        <v>0.19</v>
      </c>
      <c r="D342" s="4634" t="s">
        <v>2430</v>
      </c>
      <c r="E342" s="4656"/>
      <c r="F342" s="4959">
        <f t="shared" si="25"/>
        <v>0</v>
      </c>
      <c r="G342" s="4602"/>
    </row>
    <row r="343" spans="1:7" ht="14.25">
      <c r="A343" s="4975">
        <v>3.4</v>
      </c>
      <c r="B343" s="5008" t="s">
        <v>4290</v>
      </c>
      <c r="C343" s="4679">
        <v>2.62</v>
      </c>
      <c r="D343" s="4634" t="s">
        <v>2430</v>
      </c>
      <c r="E343" s="4656"/>
      <c r="F343" s="4959">
        <f t="shared" si="25"/>
        <v>0</v>
      </c>
      <c r="G343" s="4602"/>
    </row>
    <row r="344" spans="1:7" ht="14.25">
      <c r="A344" s="4975">
        <v>3.5</v>
      </c>
      <c r="B344" s="5008" t="s">
        <v>4291</v>
      </c>
      <c r="C344" s="4679">
        <v>0.94</v>
      </c>
      <c r="D344" s="4634" t="s">
        <v>2430</v>
      </c>
      <c r="E344" s="4656"/>
      <c r="F344" s="4959">
        <f t="shared" si="25"/>
        <v>0</v>
      </c>
      <c r="G344" s="4602"/>
    </row>
    <row r="345" spans="1:7" ht="14.25">
      <c r="A345" s="4975">
        <v>3.6</v>
      </c>
      <c r="B345" s="4619" t="s">
        <v>4292</v>
      </c>
      <c r="C345" s="4679">
        <v>0.6</v>
      </c>
      <c r="D345" s="4634" t="s">
        <v>2430</v>
      </c>
      <c r="E345" s="4656"/>
      <c r="F345" s="4959">
        <f t="shared" si="25"/>
        <v>0</v>
      </c>
      <c r="G345" s="4602"/>
    </row>
    <row r="346" spans="1:7" ht="14.25">
      <c r="A346" s="4975">
        <v>3.7</v>
      </c>
      <c r="B346" s="4619" t="s">
        <v>4293</v>
      </c>
      <c r="C346" s="5009">
        <v>1.63</v>
      </c>
      <c r="D346" s="4634" t="s">
        <v>2430</v>
      </c>
      <c r="E346" s="4656"/>
      <c r="F346" s="4959">
        <f t="shared" si="25"/>
        <v>0</v>
      </c>
      <c r="G346" s="4602"/>
    </row>
    <row r="347" spans="1:7" ht="14.25">
      <c r="A347" s="4975">
        <v>3.8</v>
      </c>
      <c r="B347" s="4619" t="s">
        <v>4294</v>
      </c>
      <c r="C347" s="4679">
        <v>1.01</v>
      </c>
      <c r="D347" s="4634" t="s">
        <v>2430</v>
      </c>
      <c r="E347" s="4656"/>
      <c r="F347" s="4959">
        <f t="shared" si="25"/>
        <v>0</v>
      </c>
      <c r="G347" s="4602"/>
    </row>
    <row r="348" spans="1:7" ht="14.25">
      <c r="A348" s="4975">
        <v>3.9</v>
      </c>
      <c r="B348" s="4619" t="s">
        <v>4295</v>
      </c>
      <c r="C348" s="4679">
        <v>1.33</v>
      </c>
      <c r="D348" s="4634" t="s">
        <v>2430</v>
      </c>
      <c r="E348" s="4656"/>
      <c r="F348" s="4959">
        <f t="shared" si="25"/>
        <v>0</v>
      </c>
      <c r="G348" s="4602"/>
    </row>
    <row r="349" spans="1:7" ht="14.25">
      <c r="A349" s="4588">
        <v>3.1</v>
      </c>
      <c r="B349" s="4619" t="s">
        <v>4296</v>
      </c>
      <c r="C349" s="4679">
        <v>2.95</v>
      </c>
      <c r="D349" s="4634" t="s">
        <v>2430</v>
      </c>
      <c r="E349" s="4656"/>
      <c r="F349" s="4959">
        <f t="shared" si="25"/>
        <v>0</v>
      </c>
      <c r="G349" s="4602"/>
    </row>
    <row r="350" spans="1:7" ht="14.25">
      <c r="A350" s="4588">
        <v>3.11</v>
      </c>
      <c r="B350" s="4619" t="s">
        <v>4297</v>
      </c>
      <c r="C350" s="4679">
        <v>1.41</v>
      </c>
      <c r="D350" s="4634" t="s">
        <v>2430</v>
      </c>
      <c r="E350" s="4656"/>
      <c r="F350" s="4959">
        <f t="shared" si="25"/>
        <v>0</v>
      </c>
      <c r="G350" s="4602"/>
    </row>
    <row r="351" spans="1:7" ht="14.25">
      <c r="A351" s="4588">
        <v>3.12</v>
      </c>
      <c r="B351" s="4893" t="s">
        <v>4298</v>
      </c>
      <c r="C351" s="4679">
        <v>1.3</v>
      </c>
      <c r="D351" s="4634" t="s">
        <v>2430</v>
      </c>
      <c r="E351" s="4656"/>
      <c r="F351" s="4959">
        <f t="shared" si="25"/>
        <v>0</v>
      </c>
      <c r="G351" s="4602"/>
    </row>
    <row r="352" spans="1:7" ht="14.25">
      <c r="A352" s="4588">
        <v>3.13</v>
      </c>
      <c r="B352" s="4619" t="s">
        <v>4299</v>
      </c>
      <c r="C352" s="4679">
        <v>0.69</v>
      </c>
      <c r="D352" s="4634" t="s">
        <v>2430</v>
      </c>
      <c r="E352" s="4656"/>
      <c r="F352" s="4959">
        <f t="shared" si="25"/>
        <v>0</v>
      </c>
      <c r="G352" s="4602"/>
    </row>
    <row r="353" spans="1:7" ht="14.25">
      <c r="A353" s="4588">
        <v>3.14</v>
      </c>
      <c r="B353" s="4619" t="s">
        <v>4300</v>
      </c>
      <c r="C353" s="4679">
        <v>1.2</v>
      </c>
      <c r="D353" s="4634" t="s">
        <v>2430</v>
      </c>
      <c r="E353" s="4656"/>
      <c r="F353" s="4959">
        <f t="shared" si="25"/>
        <v>0</v>
      </c>
      <c r="G353" s="4602"/>
    </row>
    <row r="354" spans="1:7" ht="14.25">
      <c r="A354" s="4588">
        <v>3.15</v>
      </c>
      <c r="B354" s="4619" t="s">
        <v>4301</v>
      </c>
      <c r="C354" s="4679">
        <v>1.1299999999999999</v>
      </c>
      <c r="D354" s="4634" t="s">
        <v>2430</v>
      </c>
      <c r="E354" s="4656"/>
      <c r="F354" s="4959">
        <f t="shared" si="25"/>
        <v>0</v>
      </c>
      <c r="G354" s="4602"/>
    </row>
    <row r="355" spans="1:7" ht="14.25">
      <c r="A355" s="4588">
        <v>3.16</v>
      </c>
      <c r="B355" s="4619" t="s">
        <v>4302</v>
      </c>
      <c r="C355" s="4679">
        <v>7.62</v>
      </c>
      <c r="D355" s="4634" t="s">
        <v>2430</v>
      </c>
      <c r="E355" s="4656"/>
      <c r="F355" s="4959">
        <f t="shared" si="25"/>
        <v>0</v>
      </c>
      <c r="G355" s="4602"/>
    </row>
    <row r="356" spans="1:7" ht="14.25">
      <c r="A356" s="4588">
        <v>3.17</v>
      </c>
      <c r="B356" s="4619" t="s">
        <v>4303</v>
      </c>
      <c r="C356" s="4679">
        <v>8.82</v>
      </c>
      <c r="D356" s="4634" t="s">
        <v>2430</v>
      </c>
      <c r="E356" s="4656"/>
      <c r="F356" s="4959">
        <f t="shared" si="25"/>
        <v>0</v>
      </c>
      <c r="G356" s="4602"/>
    </row>
    <row r="357" spans="1:7" ht="14.25">
      <c r="A357" s="4588">
        <v>3.18</v>
      </c>
      <c r="B357" s="4619" t="s">
        <v>4304</v>
      </c>
      <c r="C357" s="4679">
        <v>1.68</v>
      </c>
      <c r="D357" s="4634" t="s">
        <v>2430</v>
      </c>
      <c r="E357" s="4656"/>
      <c r="F357" s="4959">
        <f t="shared" si="25"/>
        <v>0</v>
      </c>
      <c r="G357" s="4602"/>
    </row>
    <row r="358" spans="1:7">
      <c r="A358" s="4588">
        <v>3.19</v>
      </c>
      <c r="B358" s="4619" t="s">
        <v>4305</v>
      </c>
      <c r="C358" s="4679">
        <v>6.23</v>
      </c>
      <c r="D358" s="4634" t="s">
        <v>2430</v>
      </c>
      <c r="E358" s="4656"/>
      <c r="F358" s="4959">
        <f t="shared" si="25"/>
        <v>0</v>
      </c>
      <c r="G358" s="4602"/>
    </row>
    <row r="359" spans="1:7" ht="27">
      <c r="A359" s="4588">
        <v>3.2</v>
      </c>
      <c r="B359" s="4619" t="s">
        <v>4306</v>
      </c>
      <c r="C359" s="4679">
        <v>3.21</v>
      </c>
      <c r="D359" s="4634" t="s">
        <v>2430</v>
      </c>
      <c r="E359" s="4656"/>
      <c r="F359" s="4959">
        <f t="shared" si="25"/>
        <v>0</v>
      </c>
      <c r="G359" s="4602"/>
    </row>
    <row r="360" spans="1:7">
      <c r="A360" s="4588"/>
      <c r="B360" s="4619"/>
      <c r="C360" s="4679"/>
      <c r="D360" s="4634"/>
      <c r="E360" s="4656"/>
      <c r="F360" s="4959"/>
      <c r="G360" s="4602"/>
    </row>
    <row r="361" spans="1:7">
      <c r="A361" s="4978">
        <v>4</v>
      </c>
      <c r="B361" s="4884" t="s">
        <v>784</v>
      </c>
      <c r="C361" s="4679"/>
      <c r="D361" s="4634"/>
      <c r="E361" s="4656"/>
      <c r="F361" s="4959" t="str">
        <f t="shared" si="25"/>
        <v xml:space="preserve"> </v>
      </c>
      <c r="G361" s="4602"/>
    </row>
    <row r="362" spans="1:7">
      <c r="A362" s="4975">
        <v>4.0999999999999996</v>
      </c>
      <c r="B362" s="4654" t="s">
        <v>4307</v>
      </c>
      <c r="C362" s="4655">
        <v>16.32</v>
      </c>
      <c r="D362" s="4634" t="s">
        <v>2432</v>
      </c>
      <c r="E362" s="4656"/>
      <c r="F362" s="4959">
        <f t="shared" si="25"/>
        <v>0</v>
      </c>
      <c r="G362" s="4602"/>
    </row>
    <row r="363" spans="1:7">
      <c r="A363" s="4975">
        <v>4.2</v>
      </c>
      <c r="B363" s="4654" t="s">
        <v>4308</v>
      </c>
      <c r="C363" s="4655">
        <v>217.56</v>
      </c>
      <c r="D363" s="4634" t="s">
        <v>2432</v>
      </c>
      <c r="E363" s="4656"/>
      <c r="F363" s="4959">
        <f t="shared" si="25"/>
        <v>0</v>
      </c>
      <c r="G363" s="4602"/>
    </row>
    <row r="364" spans="1:7">
      <c r="A364" s="4975">
        <v>4.3</v>
      </c>
      <c r="B364" s="4619" t="s">
        <v>4309</v>
      </c>
      <c r="C364" s="4959">
        <v>34.4</v>
      </c>
      <c r="D364" s="4634" t="s">
        <v>2432</v>
      </c>
      <c r="E364" s="4656"/>
      <c r="F364" s="4959">
        <f t="shared" si="25"/>
        <v>0</v>
      </c>
      <c r="G364" s="4602"/>
    </row>
    <row r="365" spans="1:7">
      <c r="A365" s="4588"/>
      <c r="B365" s="4619"/>
      <c r="C365" s="4679"/>
      <c r="D365" s="4634"/>
      <c r="E365" s="4656"/>
      <c r="F365" s="4959" t="str">
        <f t="shared" si="25"/>
        <v xml:space="preserve"> </v>
      </c>
      <c r="G365" s="4602"/>
    </row>
    <row r="366" spans="1:7">
      <c r="A366" s="4978">
        <v>5</v>
      </c>
      <c r="B366" s="4884" t="s">
        <v>787</v>
      </c>
      <c r="C366" s="4679"/>
      <c r="D366" s="4634"/>
      <c r="E366" s="4656"/>
      <c r="F366" s="4959" t="str">
        <f t="shared" si="25"/>
        <v xml:space="preserve"> </v>
      </c>
      <c r="G366" s="4602"/>
    </row>
    <row r="367" spans="1:7">
      <c r="A367" s="4975">
        <v>5.0999999999999996</v>
      </c>
      <c r="B367" s="4619" t="s">
        <v>2567</v>
      </c>
      <c r="C367" s="4679">
        <v>250</v>
      </c>
      <c r="D367" s="4634" t="s">
        <v>2432</v>
      </c>
      <c r="E367" s="4656"/>
      <c r="F367" s="4959">
        <f t="shared" si="25"/>
        <v>0</v>
      </c>
      <c r="G367" s="4602"/>
    </row>
    <row r="368" spans="1:7">
      <c r="A368" s="4975">
        <v>5.2</v>
      </c>
      <c r="B368" s="4619" t="s">
        <v>2396</v>
      </c>
      <c r="C368" s="4679">
        <v>247.94</v>
      </c>
      <c r="D368" s="4634" t="s">
        <v>2432</v>
      </c>
      <c r="E368" s="4656"/>
      <c r="F368" s="4959">
        <f t="shared" si="25"/>
        <v>0</v>
      </c>
      <c r="G368" s="4602"/>
    </row>
    <row r="369" spans="1:7">
      <c r="A369" s="4975">
        <v>5.3</v>
      </c>
      <c r="B369" s="4619" t="s">
        <v>2395</v>
      </c>
      <c r="C369" s="4679">
        <v>198.49</v>
      </c>
      <c r="D369" s="4634" t="s">
        <v>2432</v>
      </c>
      <c r="E369" s="4656"/>
      <c r="F369" s="4959">
        <f t="shared" si="25"/>
        <v>0</v>
      </c>
      <c r="G369" s="4602"/>
    </row>
    <row r="370" spans="1:7">
      <c r="A370" s="4975">
        <v>5.4</v>
      </c>
      <c r="B370" s="4619" t="s">
        <v>4310</v>
      </c>
      <c r="C370" s="4679">
        <v>108.66</v>
      </c>
      <c r="D370" s="4634" t="s">
        <v>2432</v>
      </c>
      <c r="E370" s="4656"/>
      <c r="F370" s="4959">
        <f t="shared" si="25"/>
        <v>0</v>
      </c>
      <c r="G370" s="4602"/>
    </row>
    <row r="371" spans="1:7">
      <c r="A371" s="4975">
        <v>5.5</v>
      </c>
      <c r="B371" s="4619" t="s">
        <v>2361</v>
      </c>
      <c r="C371" s="4679">
        <v>76.31</v>
      </c>
      <c r="D371" s="4634" t="s">
        <v>2432</v>
      </c>
      <c r="E371" s="4656"/>
      <c r="F371" s="4959">
        <f t="shared" si="25"/>
        <v>0</v>
      </c>
      <c r="G371" s="4602"/>
    </row>
    <row r="372" spans="1:7">
      <c r="A372" s="4975">
        <v>5.6</v>
      </c>
      <c r="B372" s="4619" t="s">
        <v>4311</v>
      </c>
      <c r="C372" s="4679">
        <v>35</v>
      </c>
      <c r="D372" s="4634" t="s">
        <v>1</v>
      </c>
      <c r="E372" s="4656"/>
      <c r="F372" s="4959">
        <f t="shared" si="25"/>
        <v>0</v>
      </c>
      <c r="G372" s="4602"/>
    </row>
    <row r="373" spans="1:7">
      <c r="A373" s="4975">
        <v>5.7</v>
      </c>
      <c r="B373" s="4619" t="s">
        <v>1548</v>
      </c>
      <c r="C373" s="4679">
        <v>343.17</v>
      </c>
      <c r="D373" s="4634" t="s">
        <v>1</v>
      </c>
      <c r="E373" s="4656"/>
      <c r="F373" s="4959">
        <f t="shared" si="25"/>
        <v>0</v>
      </c>
      <c r="G373" s="4602"/>
    </row>
    <row r="374" spans="1:7">
      <c r="A374" s="4975">
        <v>5.8</v>
      </c>
      <c r="B374" s="4619" t="s">
        <v>2362</v>
      </c>
      <c r="C374" s="4679">
        <v>33.799999999999997</v>
      </c>
      <c r="D374" s="4634" t="s">
        <v>1</v>
      </c>
      <c r="E374" s="4656"/>
      <c r="F374" s="4959">
        <f t="shared" si="25"/>
        <v>0</v>
      </c>
      <c r="G374" s="4602"/>
    </row>
    <row r="375" spans="1:7">
      <c r="A375" s="4975">
        <v>5.9</v>
      </c>
      <c r="B375" s="4619" t="s">
        <v>2363</v>
      </c>
      <c r="C375" s="4959">
        <v>5</v>
      </c>
      <c r="D375" s="4634" t="s">
        <v>2432</v>
      </c>
      <c r="E375" s="4656"/>
      <c r="F375" s="4959">
        <f t="shared" si="25"/>
        <v>0</v>
      </c>
      <c r="G375" s="4602"/>
    </row>
    <row r="376" spans="1:7">
      <c r="A376" s="4588">
        <v>5.0999999999999996</v>
      </c>
      <c r="B376" s="4619" t="s">
        <v>2364</v>
      </c>
      <c r="C376" s="4679">
        <v>16.670000000000002</v>
      </c>
      <c r="D376" s="4634" t="s">
        <v>2432</v>
      </c>
      <c r="E376" s="4656"/>
      <c r="F376" s="4959">
        <f t="shared" si="25"/>
        <v>0</v>
      </c>
      <c r="G376" s="4602"/>
    </row>
    <row r="377" spans="1:7">
      <c r="A377" s="4588">
        <v>5.1100000000000003</v>
      </c>
      <c r="B377" s="4619" t="s">
        <v>4312</v>
      </c>
      <c r="C377" s="4679">
        <v>0.12</v>
      </c>
      <c r="D377" s="4634" t="s">
        <v>2430</v>
      </c>
      <c r="E377" s="4656"/>
      <c r="F377" s="4959">
        <f t="shared" si="25"/>
        <v>0</v>
      </c>
      <c r="G377" s="4602"/>
    </row>
    <row r="378" spans="1:7">
      <c r="A378" s="4588">
        <v>5.12</v>
      </c>
      <c r="B378" s="4619" t="s">
        <v>2365</v>
      </c>
      <c r="C378" s="4679">
        <v>4.5</v>
      </c>
      <c r="D378" s="4634" t="s">
        <v>2432</v>
      </c>
      <c r="E378" s="4656"/>
      <c r="F378" s="4959">
        <f t="shared" si="25"/>
        <v>0</v>
      </c>
      <c r="G378" s="4602"/>
    </row>
    <row r="379" spans="1:7">
      <c r="A379" s="4588">
        <v>5.13</v>
      </c>
      <c r="B379" s="4619" t="s">
        <v>2366</v>
      </c>
      <c r="C379" s="4679">
        <v>20.13</v>
      </c>
      <c r="D379" s="4634" t="s">
        <v>2432</v>
      </c>
      <c r="E379" s="4656"/>
      <c r="F379" s="4959">
        <f t="shared" si="25"/>
        <v>0</v>
      </c>
      <c r="G379" s="4602"/>
    </row>
    <row r="380" spans="1:7">
      <c r="A380" s="4588">
        <v>5.14</v>
      </c>
      <c r="B380" s="4619" t="s">
        <v>4313</v>
      </c>
      <c r="C380" s="4679">
        <v>124</v>
      </c>
      <c r="D380" s="4634" t="s">
        <v>2432</v>
      </c>
      <c r="E380" s="4656"/>
      <c r="F380" s="4959">
        <f t="shared" si="25"/>
        <v>0</v>
      </c>
      <c r="G380" s="4602"/>
    </row>
    <row r="381" spans="1:7">
      <c r="A381" s="4588">
        <v>5.15</v>
      </c>
      <c r="B381" s="4619" t="s">
        <v>2368</v>
      </c>
      <c r="C381" s="4679">
        <v>90</v>
      </c>
      <c r="D381" s="4634" t="s">
        <v>1</v>
      </c>
      <c r="E381" s="4656"/>
      <c r="F381" s="4959">
        <f t="shared" si="25"/>
        <v>0</v>
      </c>
      <c r="G381" s="4602"/>
    </row>
    <row r="382" spans="1:7">
      <c r="A382" s="4588">
        <v>5.16</v>
      </c>
      <c r="B382" s="4619" t="s">
        <v>2369</v>
      </c>
      <c r="C382" s="4679">
        <v>555.09</v>
      </c>
      <c r="D382" s="4634" t="s">
        <v>2432</v>
      </c>
      <c r="E382" s="4656"/>
      <c r="F382" s="4959">
        <f t="shared" si="25"/>
        <v>0</v>
      </c>
      <c r="G382" s="4602"/>
    </row>
    <row r="383" spans="1:7">
      <c r="A383" s="4588">
        <v>5.17</v>
      </c>
      <c r="B383" s="4619" t="s">
        <v>2352</v>
      </c>
      <c r="C383" s="4679">
        <v>555.09</v>
      </c>
      <c r="D383" s="4634" t="s">
        <v>2432</v>
      </c>
      <c r="E383" s="4656"/>
      <c r="F383" s="4959">
        <f t="shared" si="25"/>
        <v>0</v>
      </c>
      <c r="G383" s="4602"/>
    </row>
    <row r="384" spans="1:7">
      <c r="A384" s="4588">
        <v>5.18</v>
      </c>
      <c r="B384" s="4619" t="s">
        <v>2346</v>
      </c>
      <c r="C384" s="4679">
        <v>26.98</v>
      </c>
      <c r="D384" s="4634" t="s">
        <v>2432</v>
      </c>
      <c r="E384" s="4656"/>
      <c r="F384" s="4959">
        <f t="shared" si="25"/>
        <v>0</v>
      </c>
      <c r="G384" s="4602"/>
    </row>
    <row r="385" spans="1:7">
      <c r="A385" s="4588"/>
      <c r="B385" s="4619"/>
      <c r="C385" s="4679"/>
      <c r="D385" s="4634"/>
      <c r="E385" s="4656"/>
      <c r="F385" s="4959" t="str">
        <f t="shared" si="25"/>
        <v xml:space="preserve"> </v>
      </c>
      <c r="G385" s="4602"/>
    </row>
    <row r="386" spans="1:7">
      <c r="A386" s="4978">
        <v>6</v>
      </c>
      <c r="B386" s="4884" t="s">
        <v>2741</v>
      </c>
      <c r="C386" s="4679"/>
      <c r="D386" s="4634"/>
      <c r="E386" s="4656"/>
      <c r="F386" s="4959" t="str">
        <f t="shared" si="25"/>
        <v xml:space="preserve"> </v>
      </c>
      <c r="G386" s="4602"/>
    </row>
    <row r="387" spans="1:7">
      <c r="A387" s="4975">
        <v>6.1</v>
      </c>
      <c r="B387" s="4619" t="s">
        <v>2935</v>
      </c>
      <c r="C387" s="4679">
        <v>5</v>
      </c>
      <c r="D387" s="4634" t="s">
        <v>2433</v>
      </c>
      <c r="E387" s="4656"/>
      <c r="F387" s="4959">
        <f t="shared" si="25"/>
        <v>0</v>
      </c>
      <c r="G387" s="4602"/>
    </row>
    <row r="388" spans="1:7">
      <c r="A388" s="4975">
        <v>6.2</v>
      </c>
      <c r="B388" s="4619" t="s">
        <v>3603</v>
      </c>
      <c r="C388" s="4679">
        <v>1</v>
      </c>
      <c r="D388" s="4634" t="s">
        <v>2433</v>
      </c>
      <c r="E388" s="4656"/>
      <c r="F388" s="4959">
        <f t="shared" si="25"/>
        <v>0</v>
      </c>
      <c r="G388" s="4602"/>
    </row>
    <row r="389" spans="1:7">
      <c r="A389" s="4975">
        <v>6.3</v>
      </c>
      <c r="B389" s="4662" t="s">
        <v>3604</v>
      </c>
      <c r="C389" s="4959">
        <v>172.7</v>
      </c>
      <c r="D389" s="4634" t="s">
        <v>2601</v>
      </c>
      <c r="E389" s="4656"/>
      <c r="F389" s="4959">
        <f t="shared" si="25"/>
        <v>0</v>
      </c>
      <c r="G389" s="4602"/>
    </row>
    <row r="390" spans="1:7">
      <c r="A390" s="4588"/>
      <c r="B390" s="4619"/>
      <c r="C390" s="4679"/>
      <c r="D390" s="4634"/>
      <c r="E390" s="4656"/>
      <c r="F390" s="4959" t="str">
        <f t="shared" si="25"/>
        <v xml:space="preserve"> </v>
      </c>
      <c r="G390" s="4602"/>
    </row>
    <row r="391" spans="1:7">
      <c r="A391" s="4978">
        <v>7</v>
      </c>
      <c r="B391" s="4884" t="s">
        <v>824</v>
      </c>
      <c r="C391" s="4679"/>
      <c r="D391" s="4634"/>
      <c r="E391" s="4656"/>
      <c r="F391" s="4959" t="str">
        <f>IF(C391&gt;0,(ROUND((E391*C391),2))," ")</f>
        <v xml:space="preserve"> </v>
      </c>
      <c r="G391" s="4602"/>
    </row>
    <row r="392" spans="1:7">
      <c r="A392" s="4975">
        <v>7.1</v>
      </c>
      <c r="B392" s="4619" t="s">
        <v>2377</v>
      </c>
      <c r="C392" s="4679">
        <f>1.6*3.28</f>
        <v>5.25</v>
      </c>
      <c r="D392" s="4634" t="s">
        <v>3956</v>
      </c>
      <c r="E392" s="4656"/>
      <c r="F392" s="4959">
        <f>IF(C392&gt;0,(ROUND((E392*C392),2))," ")</f>
        <v>0</v>
      </c>
      <c r="G392" s="4602"/>
    </row>
    <row r="393" spans="1:7">
      <c r="A393" s="4975">
        <v>7.2</v>
      </c>
      <c r="B393" s="4619" t="s">
        <v>2378</v>
      </c>
      <c r="C393" s="4679">
        <f>3*3.28</f>
        <v>9.84</v>
      </c>
      <c r="D393" s="4634" t="str">
        <f>+D392</f>
        <v>Pie</v>
      </c>
      <c r="E393" s="4656"/>
      <c r="F393" s="4959">
        <f>IF(C393&gt;0,(ROUND((E393*C393),2))," ")</f>
        <v>0</v>
      </c>
      <c r="G393" s="4602"/>
    </row>
    <row r="394" spans="1:7">
      <c r="A394" s="4975">
        <v>7.3</v>
      </c>
      <c r="B394" s="4619" t="s">
        <v>2379</v>
      </c>
      <c r="C394" s="4679">
        <f>1.8*10.76</f>
        <v>19.37</v>
      </c>
      <c r="D394" s="4634" t="s">
        <v>2432</v>
      </c>
      <c r="E394" s="4656"/>
      <c r="F394" s="4959">
        <f>IF(C394&gt;0,(ROUND((E394*C394),2))," ")</f>
        <v>0</v>
      </c>
      <c r="G394" s="4602"/>
    </row>
    <row r="395" spans="1:7">
      <c r="A395" s="4588"/>
      <c r="B395" s="4619"/>
      <c r="C395" s="4679"/>
      <c r="D395" s="4634"/>
      <c r="E395" s="4656"/>
      <c r="F395" s="4959"/>
      <c r="G395" s="4602"/>
    </row>
    <row r="396" spans="1:7">
      <c r="A396" s="4978">
        <v>8</v>
      </c>
      <c r="B396" s="4661" t="s">
        <v>3531</v>
      </c>
      <c r="C396" s="4679"/>
      <c r="D396" s="4634"/>
      <c r="E396" s="4656"/>
      <c r="F396" s="4959" t="str">
        <f t="shared" si="25"/>
        <v xml:space="preserve"> </v>
      </c>
      <c r="G396" s="4602"/>
    </row>
    <row r="397" spans="1:7">
      <c r="A397" s="4975">
        <v>8.1</v>
      </c>
      <c r="B397" s="4619" t="s">
        <v>4314</v>
      </c>
      <c r="C397" s="4679">
        <v>3</v>
      </c>
      <c r="D397" s="4634" t="s">
        <v>2433</v>
      </c>
      <c r="E397" s="4678"/>
      <c r="F397" s="4959">
        <f t="shared" si="25"/>
        <v>0</v>
      </c>
      <c r="G397" s="4602"/>
    </row>
    <row r="398" spans="1:7" ht="63.75">
      <c r="A398" s="4975">
        <v>8.1999999999999993</v>
      </c>
      <c r="B398" s="4985" t="s">
        <v>4315</v>
      </c>
      <c r="C398" s="4679">
        <v>2</v>
      </c>
      <c r="D398" s="4634" t="s">
        <v>2433</v>
      </c>
      <c r="E398" s="5170"/>
      <c r="F398" s="4959">
        <f t="shared" si="25"/>
        <v>0</v>
      </c>
      <c r="G398" s="4602"/>
    </row>
    <row r="399" spans="1:7" ht="51">
      <c r="A399" s="4975">
        <v>8.3000000000000007</v>
      </c>
      <c r="B399" s="4985" t="s">
        <v>3605</v>
      </c>
      <c r="C399" s="4679">
        <v>2</v>
      </c>
      <c r="D399" s="4634" t="s">
        <v>2433</v>
      </c>
      <c r="E399" s="5165"/>
      <c r="F399" s="4959">
        <f t="shared" si="25"/>
        <v>0</v>
      </c>
      <c r="G399" s="4602"/>
    </row>
    <row r="400" spans="1:7">
      <c r="A400" s="4975">
        <v>8.4</v>
      </c>
      <c r="B400" s="4619" t="s">
        <v>3606</v>
      </c>
      <c r="C400" s="4679">
        <v>1</v>
      </c>
      <c r="D400" s="4634" t="s">
        <v>2433</v>
      </c>
      <c r="E400" s="4656"/>
      <c r="F400" s="4959">
        <f t="shared" si="25"/>
        <v>0</v>
      </c>
      <c r="G400" s="4602"/>
    </row>
    <row r="401" spans="1:7" ht="25.5">
      <c r="A401" s="4975">
        <v>8.5</v>
      </c>
      <c r="B401" s="4619" t="s">
        <v>3607</v>
      </c>
      <c r="C401" s="4679">
        <v>1</v>
      </c>
      <c r="D401" s="4634" t="s">
        <v>42</v>
      </c>
      <c r="E401" s="4656"/>
      <c r="F401" s="4959">
        <f t="shared" si="25"/>
        <v>0</v>
      </c>
      <c r="G401" s="4602"/>
    </row>
    <row r="402" spans="1:7" ht="25.5">
      <c r="A402" s="4975">
        <v>8.6</v>
      </c>
      <c r="B402" s="4619" t="s">
        <v>4316</v>
      </c>
      <c r="C402" s="5010">
        <v>1</v>
      </c>
      <c r="D402" s="5011" t="s">
        <v>42</v>
      </c>
      <c r="E402" s="4656"/>
      <c r="F402" s="4959">
        <f t="shared" ref="F402" si="26">ROUND(C402*E402,2)</f>
        <v>0</v>
      </c>
      <c r="G402" s="4602"/>
    </row>
    <row r="403" spans="1:7">
      <c r="A403" s="4975">
        <v>8.6999999999999993</v>
      </c>
      <c r="B403" s="4662" t="s">
        <v>4317</v>
      </c>
      <c r="C403" s="4679">
        <v>1</v>
      </c>
      <c r="D403" s="4634" t="s">
        <v>2433</v>
      </c>
      <c r="E403" s="4656"/>
      <c r="F403" s="4959">
        <f t="shared" si="25"/>
        <v>0</v>
      </c>
      <c r="G403" s="4602"/>
    </row>
    <row r="404" spans="1:7">
      <c r="A404" s="4975">
        <v>8.8000000000000007</v>
      </c>
      <c r="B404" s="4619" t="s">
        <v>4318</v>
      </c>
      <c r="C404" s="4679">
        <v>11.42</v>
      </c>
      <c r="D404" s="4634" t="s">
        <v>1</v>
      </c>
      <c r="E404" s="4656"/>
      <c r="F404" s="4959">
        <f t="shared" si="25"/>
        <v>0</v>
      </c>
      <c r="G404" s="4602"/>
    </row>
    <row r="405" spans="1:7">
      <c r="A405" s="4588"/>
      <c r="B405" s="4619"/>
      <c r="C405" s="4679"/>
      <c r="D405" s="4634"/>
      <c r="E405" s="4656"/>
      <c r="F405" s="4959"/>
      <c r="G405" s="4602"/>
    </row>
    <row r="406" spans="1:7">
      <c r="A406" s="4978">
        <v>9</v>
      </c>
      <c r="B406" s="4661" t="s">
        <v>3531</v>
      </c>
      <c r="C406" s="4679"/>
      <c r="D406" s="4634"/>
      <c r="E406" s="5167"/>
      <c r="F406" s="4959" t="str">
        <f t="shared" ref="F406:F427" si="27">IF(C406&gt;0,(ROUND((E406*C406),2))," ")</f>
        <v xml:space="preserve"> </v>
      </c>
      <c r="G406" s="4602"/>
    </row>
    <row r="407" spans="1:7" ht="25.5">
      <c r="A407" s="4975">
        <v>9.1</v>
      </c>
      <c r="B407" s="4619" t="s">
        <v>4319</v>
      </c>
      <c r="C407" s="4980">
        <v>1</v>
      </c>
      <c r="D407" s="4634" t="s">
        <v>2433</v>
      </c>
      <c r="E407" s="5167"/>
      <c r="F407" s="4959">
        <f t="shared" si="27"/>
        <v>0</v>
      </c>
      <c r="G407" s="4602"/>
    </row>
    <row r="408" spans="1:7">
      <c r="A408" s="4975">
        <v>9.1999999999999993</v>
      </c>
      <c r="B408" s="4619" t="s">
        <v>4320</v>
      </c>
      <c r="C408" s="4980">
        <v>1</v>
      </c>
      <c r="D408" s="4634" t="s">
        <v>2433</v>
      </c>
      <c r="E408" s="4656"/>
      <c r="F408" s="4959">
        <f t="shared" si="27"/>
        <v>0</v>
      </c>
      <c r="G408" s="4602"/>
    </row>
    <row r="409" spans="1:7">
      <c r="A409" s="5012"/>
      <c r="B409" s="4662"/>
      <c r="C409" s="4980"/>
      <c r="D409" s="4634"/>
      <c r="E409" s="4656"/>
      <c r="F409" s="4959" t="str">
        <f t="shared" si="27"/>
        <v xml:space="preserve"> </v>
      </c>
      <c r="G409" s="4602"/>
    </row>
    <row r="410" spans="1:7">
      <c r="A410" s="4978">
        <v>10</v>
      </c>
      <c r="B410" s="4884" t="s">
        <v>810</v>
      </c>
      <c r="C410" s="4679"/>
      <c r="D410" s="4634"/>
      <c r="E410" s="4656"/>
      <c r="F410" s="4959" t="str">
        <f t="shared" si="27"/>
        <v xml:space="preserve"> </v>
      </c>
      <c r="G410" s="4602"/>
    </row>
    <row r="411" spans="1:7">
      <c r="A411" s="4975">
        <v>10.1</v>
      </c>
      <c r="B411" s="4619" t="s">
        <v>2411</v>
      </c>
      <c r="C411" s="4679">
        <v>1</v>
      </c>
      <c r="D411" s="4634" t="s">
        <v>2433</v>
      </c>
      <c r="E411" s="4656"/>
      <c r="F411" s="4959">
        <f t="shared" si="27"/>
        <v>0</v>
      </c>
      <c r="G411" s="4602"/>
    </row>
    <row r="412" spans="1:7">
      <c r="A412" s="4975">
        <v>10.199999999999999</v>
      </c>
      <c r="B412" s="4619" t="s">
        <v>2410</v>
      </c>
      <c r="C412" s="4679">
        <v>1</v>
      </c>
      <c r="D412" s="4634" t="s">
        <v>2433</v>
      </c>
      <c r="E412" s="4656"/>
      <c r="F412" s="4959">
        <f t="shared" si="27"/>
        <v>0</v>
      </c>
      <c r="G412" s="4602"/>
    </row>
    <row r="413" spans="1:7">
      <c r="A413" s="4975">
        <v>10.3</v>
      </c>
      <c r="B413" s="4619" t="s">
        <v>2372</v>
      </c>
      <c r="C413" s="4679">
        <v>1</v>
      </c>
      <c r="D413" s="4634" t="s">
        <v>2433</v>
      </c>
      <c r="E413" s="4656"/>
      <c r="F413" s="4959">
        <f t="shared" si="27"/>
        <v>0</v>
      </c>
      <c r="G413" s="4602"/>
    </row>
    <row r="414" spans="1:7">
      <c r="A414" s="4975">
        <v>10.4</v>
      </c>
      <c r="B414" s="4619" t="s">
        <v>2373</v>
      </c>
      <c r="C414" s="4679">
        <v>1</v>
      </c>
      <c r="D414" s="4634" t="s">
        <v>2433</v>
      </c>
      <c r="E414" s="4656"/>
      <c r="F414" s="4959">
        <f t="shared" si="27"/>
        <v>0</v>
      </c>
      <c r="G414" s="4602"/>
    </row>
    <row r="415" spans="1:7">
      <c r="A415" s="4975">
        <v>10.5</v>
      </c>
      <c r="B415" s="4619" t="s">
        <v>4321</v>
      </c>
      <c r="C415" s="4679">
        <v>1</v>
      </c>
      <c r="D415" s="4634" t="s">
        <v>2433</v>
      </c>
      <c r="E415" s="4656"/>
      <c r="F415" s="4959">
        <f t="shared" si="27"/>
        <v>0</v>
      </c>
      <c r="G415" s="4602"/>
    </row>
    <row r="416" spans="1:7">
      <c r="A416" s="4975">
        <v>10.6</v>
      </c>
      <c r="B416" s="4619" t="s">
        <v>2374</v>
      </c>
      <c r="C416" s="4679">
        <v>1</v>
      </c>
      <c r="D416" s="4634" t="s">
        <v>2433</v>
      </c>
      <c r="E416" s="4656"/>
      <c r="F416" s="4959">
        <f t="shared" si="27"/>
        <v>0</v>
      </c>
      <c r="G416" s="4602"/>
    </row>
    <row r="417" spans="1:7">
      <c r="A417" s="4975">
        <v>10.7</v>
      </c>
      <c r="B417" s="4619" t="s">
        <v>2375</v>
      </c>
      <c r="C417" s="4679">
        <v>1</v>
      </c>
      <c r="D417" s="4634" t="s">
        <v>2433</v>
      </c>
      <c r="E417" s="4656"/>
      <c r="F417" s="4959">
        <f t="shared" si="27"/>
        <v>0</v>
      </c>
      <c r="G417" s="4602"/>
    </row>
    <row r="418" spans="1:7">
      <c r="A418" s="4975">
        <v>10.8</v>
      </c>
      <c r="B418" s="4619" t="s">
        <v>4322</v>
      </c>
      <c r="C418" s="5010">
        <v>1</v>
      </c>
      <c r="D418" s="5005" t="s">
        <v>42</v>
      </c>
      <c r="E418" s="4656"/>
      <c r="F418" s="4959">
        <f t="shared" si="27"/>
        <v>0</v>
      </c>
      <c r="G418" s="4602"/>
    </row>
    <row r="419" spans="1:7">
      <c r="A419" s="5012"/>
      <c r="B419" s="4662"/>
      <c r="C419" s="4980"/>
      <c r="D419" s="4634"/>
      <c r="E419" s="4656"/>
      <c r="F419" s="4959" t="str">
        <f t="shared" si="27"/>
        <v xml:space="preserve"> </v>
      </c>
      <c r="G419" s="4602"/>
    </row>
    <row r="420" spans="1:7">
      <c r="A420" s="4978">
        <v>11</v>
      </c>
      <c r="B420" s="4884" t="s">
        <v>819</v>
      </c>
      <c r="C420" s="4679"/>
      <c r="D420" s="4634"/>
      <c r="E420" s="4656"/>
      <c r="F420" s="4959" t="str">
        <f t="shared" si="27"/>
        <v xml:space="preserve"> </v>
      </c>
      <c r="G420" s="4602"/>
    </row>
    <row r="421" spans="1:7">
      <c r="A421" s="4975">
        <v>11.1</v>
      </c>
      <c r="B421" s="4619" t="s">
        <v>4007</v>
      </c>
      <c r="C421" s="4980">
        <v>15</v>
      </c>
      <c r="D421" s="4634" t="s">
        <v>2433</v>
      </c>
      <c r="E421" s="4656"/>
      <c r="F421" s="4959">
        <f t="shared" si="27"/>
        <v>0</v>
      </c>
      <c r="G421" s="4602"/>
    </row>
    <row r="422" spans="1:7">
      <c r="A422" s="4975">
        <v>11.2</v>
      </c>
      <c r="B422" s="4619" t="s">
        <v>4008</v>
      </c>
      <c r="C422" s="4980">
        <v>13</v>
      </c>
      <c r="D422" s="4634" t="s">
        <v>2433</v>
      </c>
      <c r="E422" s="4656"/>
      <c r="F422" s="4959">
        <f t="shared" si="27"/>
        <v>0</v>
      </c>
      <c r="G422" s="4602"/>
    </row>
    <row r="423" spans="1:7">
      <c r="A423" s="4975">
        <v>11.3</v>
      </c>
      <c r="B423" s="4619" t="s">
        <v>4009</v>
      </c>
      <c r="C423" s="4980">
        <v>6</v>
      </c>
      <c r="D423" s="4634" t="s">
        <v>2433</v>
      </c>
      <c r="E423" s="4656"/>
      <c r="F423" s="4959">
        <f t="shared" si="27"/>
        <v>0</v>
      </c>
      <c r="G423" s="4602"/>
    </row>
    <row r="424" spans="1:7">
      <c r="A424" s="4975">
        <v>11.4</v>
      </c>
      <c r="B424" s="4619" t="s">
        <v>4323</v>
      </c>
      <c r="C424" s="4980">
        <v>1</v>
      </c>
      <c r="D424" s="4634" t="s">
        <v>2433</v>
      </c>
      <c r="E424" s="4656"/>
      <c r="F424" s="4959">
        <f t="shared" si="27"/>
        <v>0</v>
      </c>
      <c r="G424" s="4602"/>
    </row>
    <row r="425" spans="1:7">
      <c r="A425" s="4975">
        <v>11.5</v>
      </c>
      <c r="B425" s="4619" t="s">
        <v>4324</v>
      </c>
      <c r="C425" s="4980">
        <v>1</v>
      </c>
      <c r="D425" s="4634" t="s">
        <v>2433</v>
      </c>
      <c r="E425" s="4656"/>
      <c r="F425" s="4959">
        <f t="shared" si="27"/>
        <v>0</v>
      </c>
      <c r="G425" s="4602"/>
    </row>
    <row r="426" spans="1:7">
      <c r="A426" s="4975">
        <v>11.6</v>
      </c>
      <c r="B426" s="4619" t="s">
        <v>4325</v>
      </c>
      <c r="C426" s="4980">
        <v>1</v>
      </c>
      <c r="D426" s="4634" t="s">
        <v>2433</v>
      </c>
      <c r="E426" s="4656"/>
      <c r="F426" s="4959">
        <f t="shared" si="27"/>
        <v>0</v>
      </c>
      <c r="G426" s="4602"/>
    </row>
    <row r="427" spans="1:7">
      <c r="A427" s="4975">
        <v>11.7</v>
      </c>
      <c r="B427" s="4619" t="s">
        <v>4326</v>
      </c>
      <c r="C427" s="4980">
        <v>1</v>
      </c>
      <c r="D427" s="4634" t="s">
        <v>2433</v>
      </c>
      <c r="E427" s="4656"/>
      <c r="F427" s="4959">
        <f t="shared" si="27"/>
        <v>0</v>
      </c>
      <c r="G427" s="4602"/>
    </row>
    <row r="428" spans="1:7">
      <c r="A428" s="5012"/>
      <c r="B428" s="4662"/>
      <c r="C428" s="4980"/>
      <c r="D428" s="4634"/>
      <c r="E428" s="4656"/>
      <c r="F428" s="4959"/>
      <c r="G428" s="4602"/>
    </row>
    <row r="429" spans="1:7">
      <c r="A429" s="4978">
        <v>12</v>
      </c>
      <c r="B429" s="4884" t="s">
        <v>2065</v>
      </c>
      <c r="C429" s="4679"/>
      <c r="D429" s="4634"/>
      <c r="E429" s="4656"/>
      <c r="F429" s="4959" t="str">
        <f t="shared" ref="F429:F451" si="28">IF(C429&gt;0,(ROUND((E429*C429),2))," ")</f>
        <v xml:space="preserve"> </v>
      </c>
      <c r="G429" s="4602"/>
    </row>
    <row r="430" spans="1:7">
      <c r="A430" s="4975">
        <v>12.1</v>
      </c>
      <c r="B430" s="4662" t="s">
        <v>4033</v>
      </c>
      <c r="C430" s="4980">
        <v>1</v>
      </c>
      <c r="D430" s="4634" t="s">
        <v>2433</v>
      </c>
      <c r="E430" s="4656"/>
      <c r="F430" s="4959">
        <f t="shared" si="28"/>
        <v>0</v>
      </c>
      <c r="G430" s="4602"/>
    </row>
    <row r="431" spans="1:7">
      <c r="A431" s="4975">
        <f>+A430+0.1</f>
        <v>12.2</v>
      </c>
      <c r="B431" s="4662" t="s">
        <v>4327</v>
      </c>
      <c r="C431" s="4980">
        <v>1</v>
      </c>
      <c r="D431" s="4634" t="s">
        <v>2433</v>
      </c>
      <c r="E431" s="4656"/>
      <c r="F431" s="4959">
        <f t="shared" si="28"/>
        <v>0</v>
      </c>
      <c r="G431" s="4602"/>
    </row>
    <row r="432" spans="1:7">
      <c r="A432" s="5013">
        <f t="shared" ref="A432:A438" si="29">+A431+0.1</f>
        <v>12.3</v>
      </c>
      <c r="B432" s="4976" t="s">
        <v>3616</v>
      </c>
      <c r="C432" s="4980">
        <v>1</v>
      </c>
      <c r="D432" s="4634" t="s">
        <v>2433</v>
      </c>
      <c r="E432" s="4656"/>
      <c r="F432" s="4959">
        <f t="shared" si="28"/>
        <v>0</v>
      </c>
      <c r="G432" s="4602"/>
    </row>
    <row r="433" spans="1:7">
      <c r="A433" s="4975">
        <f t="shared" si="29"/>
        <v>12.4</v>
      </c>
      <c r="B433" s="4662" t="s">
        <v>3617</v>
      </c>
      <c r="C433" s="4980">
        <v>1</v>
      </c>
      <c r="D433" s="4634" t="s">
        <v>2433</v>
      </c>
      <c r="E433" s="4656"/>
      <c r="F433" s="4959">
        <f t="shared" si="28"/>
        <v>0</v>
      </c>
      <c r="G433" s="4602"/>
    </row>
    <row r="434" spans="1:7">
      <c r="A434" s="4975">
        <f t="shared" si="29"/>
        <v>12.5</v>
      </c>
      <c r="B434" s="4662" t="s">
        <v>2380</v>
      </c>
      <c r="C434" s="4980">
        <v>2</v>
      </c>
      <c r="D434" s="4634" t="s">
        <v>2433</v>
      </c>
      <c r="E434" s="4656"/>
      <c r="F434" s="4959">
        <f t="shared" si="28"/>
        <v>0</v>
      </c>
      <c r="G434" s="4602"/>
    </row>
    <row r="435" spans="1:7">
      <c r="A435" s="4975">
        <f t="shared" si="29"/>
        <v>12.6</v>
      </c>
      <c r="B435" s="4662" t="s">
        <v>3618</v>
      </c>
      <c r="C435" s="4980">
        <v>2</v>
      </c>
      <c r="D435" s="4634" t="s">
        <v>2433</v>
      </c>
      <c r="E435" s="4656"/>
      <c r="F435" s="4959">
        <f t="shared" si="28"/>
        <v>0</v>
      </c>
      <c r="G435" s="4602"/>
    </row>
    <row r="436" spans="1:7">
      <c r="A436" s="4975">
        <f t="shared" si="29"/>
        <v>12.7</v>
      </c>
      <c r="B436" s="4662" t="s">
        <v>2381</v>
      </c>
      <c r="C436" s="4980">
        <v>12</v>
      </c>
      <c r="D436" s="4634" t="s">
        <v>2433</v>
      </c>
      <c r="E436" s="4656"/>
      <c r="F436" s="4959">
        <f t="shared" si="28"/>
        <v>0</v>
      </c>
      <c r="G436" s="4602"/>
    </row>
    <row r="437" spans="1:7">
      <c r="A437" s="4975">
        <f t="shared" si="29"/>
        <v>12.8</v>
      </c>
      <c r="B437" s="4662" t="s">
        <v>2382</v>
      </c>
      <c r="C437" s="4980">
        <v>2</v>
      </c>
      <c r="D437" s="4634" t="s">
        <v>2433</v>
      </c>
      <c r="E437" s="4656"/>
      <c r="F437" s="4959">
        <f t="shared" si="28"/>
        <v>0</v>
      </c>
      <c r="G437" s="4602"/>
    </row>
    <row r="438" spans="1:7">
      <c r="A438" s="4975">
        <f t="shared" si="29"/>
        <v>12.9</v>
      </c>
      <c r="B438" s="4662" t="s">
        <v>2383</v>
      </c>
      <c r="C438" s="4980">
        <v>1</v>
      </c>
      <c r="D438" s="4634" t="s">
        <v>2433</v>
      </c>
      <c r="E438" s="4656"/>
      <c r="F438" s="4959">
        <f t="shared" si="28"/>
        <v>0</v>
      </c>
      <c r="G438" s="4602"/>
    </row>
    <row r="439" spans="1:7">
      <c r="A439" s="4588">
        <v>12.1</v>
      </c>
      <c r="B439" s="4662" t="s">
        <v>2384</v>
      </c>
      <c r="C439" s="4980">
        <v>1</v>
      </c>
      <c r="D439" s="4634" t="s">
        <v>2433</v>
      </c>
      <c r="E439" s="4656"/>
      <c r="F439" s="4959">
        <f t="shared" si="28"/>
        <v>0</v>
      </c>
      <c r="G439" s="4602"/>
    </row>
    <row r="440" spans="1:7" ht="63.75">
      <c r="A440" s="4588">
        <f>+A439+0.01</f>
        <v>12.11</v>
      </c>
      <c r="B440" s="4985" t="s">
        <v>3943</v>
      </c>
      <c r="C440" s="4980">
        <v>1</v>
      </c>
      <c r="D440" s="4634" t="s">
        <v>2433</v>
      </c>
      <c r="E440" s="4656"/>
      <c r="F440" s="4959">
        <f t="shared" si="28"/>
        <v>0</v>
      </c>
      <c r="G440" s="4602"/>
    </row>
    <row r="441" spans="1:7">
      <c r="A441" s="4588"/>
      <c r="B441" s="4619"/>
      <c r="C441" s="4679"/>
      <c r="D441" s="4634"/>
      <c r="E441" s="4656"/>
      <c r="F441" s="4959" t="str">
        <f t="shared" si="28"/>
        <v xml:space="preserve"> </v>
      </c>
      <c r="G441" s="4602"/>
    </row>
    <row r="442" spans="1:7">
      <c r="A442" s="4670">
        <v>13</v>
      </c>
      <c r="B442" s="5014" t="s">
        <v>4328</v>
      </c>
      <c r="C442" s="5010"/>
      <c r="D442" s="5005"/>
      <c r="E442" s="4656"/>
      <c r="F442" s="4959"/>
      <c r="G442" s="4602"/>
    </row>
    <row r="443" spans="1:7">
      <c r="A443" s="4992">
        <v>13.1</v>
      </c>
      <c r="B443" s="4619" t="s">
        <v>4329</v>
      </c>
      <c r="C443" s="4959">
        <v>0.28000000000000003</v>
      </c>
      <c r="D443" s="4634" t="s">
        <v>2430</v>
      </c>
      <c r="E443" s="4656"/>
      <c r="F443" s="4959">
        <f t="shared" si="28"/>
        <v>0</v>
      </c>
      <c r="G443" s="4602"/>
    </row>
    <row r="444" spans="1:7">
      <c r="A444" s="4992">
        <v>13.2</v>
      </c>
      <c r="B444" s="4619" t="s">
        <v>4330</v>
      </c>
      <c r="C444" s="4959">
        <v>0.16</v>
      </c>
      <c r="D444" s="4634" t="s">
        <v>2430</v>
      </c>
      <c r="E444" s="4656"/>
      <c r="F444" s="4959">
        <f t="shared" si="28"/>
        <v>0</v>
      </c>
      <c r="G444" s="4602"/>
    </row>
    <row r="445" spans="1:7">
      <c r="A445" s="4992">
        <v>13.3</v>
      </c>
      <c r="B445" s="4619" t="s">
        <v>4318</v>
      </c>
      <c r="C445" s="4959">
        <v>9.43</v>
      </c>
      <c r="D445" s="4634" t="s">
        <v>1</v>
      </c>
      <c r="E445" s="4656"/>
      <c r="F445" s="4959">
        <f t="shared" si="28"/>
        <v>0</v>
      </c>
      <c r="G445" s="4602"/>
    </row>
    <row r="446" spans="1:7">
      <c r="A446" s="4588"/>
      <c r="B446" s="4619"/>
      <c r="C446" s="4679"/>
      <c r="D446" s="4634"/>
      <c r="E446" s="4656"/>
      <c r="F446" s="4959"/>
      <c r="G446" s="4602"/>
    </row>
    <row r="447" spans="1:7">
      <c r="A447" s="4978">
        <v>14</v>
      </c>
      <c r="B447" s="4884" t="s">
        <v>833</v>
      </c>
      <c r="C447" s="4679"/>
      <c r="D447" s="4634"/>
      <c r="E447" s="4656"/>
      <c r="F447" s="4959" t="str">
        <f t="shared" si="28"/>
        <v xml:space="preserve"> </v>
      </c>
      <c r="G447" s="4602"/>
    </row>
    <row r="448" spans="1:7">
      <c r="A448" s="4975">
        <v>14.1</v>
      </c>
      <c r="B448" s="4662" t="s">
        <v>3619</v>
      </c>
      <c r="C448" s="4980">
        <v>3</v>
      </c>
      <c r="D448" s="4634" t="s">
        <v>2433</v>
      </c>
      <c r="E448" s="4656"/>
      <c r="F448" s="4959">
        <f t="shared" si="28"/>
        <v>0</v>
      </c>
      <c r="G448" s="4602"/>
    </row>
    <row r="449" spans="1:7">
      <c r="A449" s="4975">
        <v>14.2</v>
      </c>
      <c r="B449" s="4662" t="s">
        <v>3620</v>
      </c>
      <c r="C449" s="4980">
        <v>1</v>
      </c>
      <c r="D449" s="4634" t="s">
        <v>2433</v>
      </c>
      <c r="E449" s="4656"/>
      <c r="F449" s="4959">
        <f t="shared" si="28"/>
        <v>0</v>
      </c>
      <c r="G449" s="4602"/>
    </row>
    <row r="450" spans="1:7">
      <c r="A450" s="4975">
        <v>14.3</v>
      </c>
      <c r="B450" s="4662" t="s">
        <v>3621</v>
      </c>
      <c r="C450" s="4980">
        <v>1</v>
      </c>
      <c r="D450" s="4634" t="s">
        <v>2433</v>
      </c>
      <c r="E450" s="4656"/>
      <c r="F450" s="4959">
        <f t="shared" si="28"/>
        <v>0</v>
      </c>
      <c r="G450" s="4602"/>
    </row>
    <row r="451" spans="1:7">
      <c r="A451" s="4975">
        <v>14.4</v>
      </c>
      <c r="B451" s="4662" t="s">
        <v>3622</v>
      </c>
      <c r="C451" s="4980">
        <v>2</v>
      </c>
      <c r="D451" s="4634" t="s">
        <v>2433</v>
      </c>
      <c r="E451" s="4656"/>
      <c r="F451" s="4959">
        <f t="shared" si="28"/>
        <v>0</v>
      </c>
      <c r="G451" s="4602"/>
    </row>
    <row r="452" spans="1:7">
      <c r="A452" s="4588"/>
      <c r="B452" s="4662"/>
      <c r="C452" s="4980"/>
      <c r="D452" s="4634"/>
      <c r="E452" s="4656"/>
      <c r="F452" s="4959"/>
      <c r="G452" s="4602"/>
    </row>
    <row r="453" spans="1:7">
      <c r="A453" s="4978">
        <v>15</v>
      </c>
      <c r="B453" s="4884" t="s">
        <v>2073</v>
      </c>
      <c r="C453" s="4679"/>
      <c r="D453" s="4634"/>
      <c r="E453" s="4656"/>
      <c r="F453" s="4959" t="str">
        <f t="shared" ref="F453:F467" si="30">IF(C453&gt;0,(ROUND((E453*C453),2))," ")</f>
        <v xml:space="preserve"> </v>
      </c>
      <c r="G453" s="4602"/>
    </row>
    <row r="454" spans="1:7">
      <c r="A454" s="4975">
        <v>15.1</v>
      </c>
      <c r="B454" s="4619" t="s">
        <v>2385</v>
      </c>
      <c r="C454" s="5015">
        <v>2</v>
      </c>
      <c r="D454" s="5016" t="s">
        <v>2433</v>
      </c>
      <c r="E454" s="4656"/>
      <c r="F454" s="4959">
        <f t="shared" si="30"/>
        <v>0</v>
      </c>
      <c r="G454" s="4602"/>
    </row>
    <row r="455" spans="1:7">
      <c r="A455" s="4975">
        <v>15.2</v>
      </c>
      <c r="B455" s="4619" t="s">
        <v>2386</v>
      </c>
      <c r="C455" s="5015">
        <v>4</v>
      </c>
      <c r="D455" s="5016" t="s">
        <v>2433</v>
      </c>
      <c r="E455" s="4656"/>
      <c r="F455" s="4959">
        <f t="shared" si="30"/>
        <v>0</v>
      </c>
      <c r="G455" s="4602"/>
    </row>
    <row r="456" spans="1:7">
      <c r="A456" s="4975">
        <v>15.3</v>
      </c>
      <c r="B456" s="4619" t="s">
        <v>2387</v>
      </c>
      <c r="C456" s="5015">
        <v>4</v>
      </c>
      <c r="D456" s="5016" t="s">
        <v>2433</v>
      </c>
      <c r="E456" s="4656"/>
      <c r="F456" s="4959">
        <f t="shared" si="30"/>
        <v>0</v>
      </c>
      <c r="G456" s="4602"/>
    </row>
    <row r="457" spans="1:7">
      <c r="A457" s="4975">
        <v>15.4</v>
      </c>
      <c r="B457" s="4619" t="s">
        <v>3623</v>
      </c>
      <c r="C457" s="5015">
        <v>2</v>
      </c>
      <c r="D457" s="5016" t="s">
        <v>2433</v>
      </c>
      <c r="E457" s="4656"/>
      <c r="F457" s="4959">
        <f t="shared" si="30"/>
        <v>0</v>
      </c>
      <c r="G457" s="4602"/>
    </row>
    <row r="458" spans="1:7">
      <c r="A458" s="4975">
        <v>15.5</v>
      </c>
      <c r="B458" s="4619" t="s">
        <v>2388</v>
      </c>
      <c r="C458" s="5015">
        <v>2</v>
      </c>
      <c r="D458" s="5016" t="s">
        <v>2433</v>
      </c>
      <c r="E458" s="4656"/>
      <c r="F458" s="4959">
        <f t="shared" si="30"/>
        <v>0</v>
      </c>
      <c r="G458" s="4602"/>
    </row>
    <row r="459" spans="1:7">
      <c r="A459" s="4975">
        <v>15.6</v>
      </c>
      <c r="B459" s="4619" t="s">
        <v>2389</v>
      </c>
      <c r="C459" s="5015">
        <v>2</v>
      </c>
      <c r="D459" s="5016" t="s">
        <v>2433</v>
      </c>
      <c r="E459" s="4656"/>
      <c r="F459" s="4959">
        <f t="shared" si="30"/>
        <v>0</v>
      </c>
      <c r="G459" s="4602"/>
    </row>
    <row r="460" spans="1:7">
      <c r="A460" s="4975">
        <v>15.7</v>
      </c>
      <c r="B460" s="4619" t="s">
        <v>2390</v>
      </c>
      <c r="C460" s="5015">
        <v>1</v>
      </c>
      <c r="D460" s="5016" t="s">
        <v>2433</v>
      </c>
      <c r="E460" s="4656"/>
      <c r="F460" s="4959">
        <f t="shared" si="30"/>
        <v>0</v>
      </c>
      <c r="G460" s="4602"/>
    </row>
    <row r="461" spans="1:7">
      <c r="A461" s="4975">
        <v>15.8</v>
      </c>
      <c r="B461" s="4619" t="s">
        <v>3624</v>
      </c>
      <c r="C461" s="5015">
        <v>2</v>
      </c>
      <c r="D461" s="5016" t="s">
        <v>2433</v>
      </c>
      <c r="E461" s="4656"/>
      <c r="F461" s="4959">
        <f t="shared" si="30"/>
        <v>0</v>
      </c>
      <c r="G461" s="4602"/>
    </row>
    <row r="462" spans="1:7">
      <c r="A462" s="4975">
        <v>15.9</v>
      </c>
      <c r="B462" s="4633" t="s">
        <v>4020</v>
      </c>
      <c r="C462" s="5015">
        <v>2</v>
      </c>
      <c r="D462" s="5016" t="s">
        <v>2433</v>
      </c>
      <c r="E462" s="4656"/>
      <c r="F462" s="4959">
        <f t="shared" si="30"/>
        <v>0</v>
      </c>
      <c r="G462" s="4602"/>
    </row>
    <row r="463" spans="1:7">
      <c r="A463" s="4588">
        <v>15.1</v>
      </c>
      <c r="B463" s="4619" t="s">
        <v>2391</v>
      </c>
      <c r="C463" s="5015">
        <v>1</v>
      </c>
      <c r="D463" s="5016" t="s">
        <v>42</v>
      </c>
      <c r="E463" s="4656"/>
      <c r="F463" s="4959">
        <f t="shared" si="30"/>
        <v>0</v>
      </c>
      <c r="G463" s="4602"/>
    </row>
    <row r="464" spans="1:7">
      <c r="A464" s="4588">
        <v>15.11</v>
      </c>
      <c r="B464" s="4619" t="s">
        <v>2392</v>
      </c>
      <c r="C464" s="5015">
        <v>2</v>
      </c>
      <c r="D464" s="5016" t="s">
        <v>2433</v>
      </c>
      <c r="E464" s="4656"/>
      <c r="F464" s="4959">
        <f t="shared" si="30"/>
        <v>0</v>
      </c>
      <c r="G464" s="4602"/>
    </row>
    <row r="465" spans="1:7">
      <c r="A465" s="4588">
        <v>15.12</v>
      </c>
      <c r="B465" s="4619" t="s">
        <v>2393</v>
      </c>
      <c r="C465" s="5015">
        <v>2</v>
      </c>
      <c r="D465" s="5016" t="s">
        <v>2433</v>
      </c>
      <c r="E465" s="4656"/>
      <c r="F465" s="4959">
        <f t="shared" si="30"/>
        <v>0</v>
      </c>
      <c r="G465" s="4602"/>
    </row>
    <row r="466" spans="1:7">
      <c r="A466" s="4588">
        <v>15.13</v>
      </c>
      <c r="B466" s="4619" t="s">
        <v>3625</v>
      </c>
      <c r="C466" s="5015">
        <v>2</v>
      </c>
      <c r="D466" s="5016" t="s">
        <v>2433</v>
      </c>
      <c r="E466" s="4656"/>
      <c r="F466" s="4959">
        <f t="shared" si="30"/>
        <v>0</v>
      </c>
      <c r="G466" s="4602"/>
    </row>
    <row r="467" spans="1:7">
      <c r="A467" s="4588"/>
      <c r="B467" s="4619"/>
      <c r="C467" s="4679"/>
      <c r="D467" s="4634"/>
      <c r="E467" s="4656"/>
      <c r="F467" s="4959" t="str">
        <f t="shared" si="30"/>
        <v xml:space="preserve"> </v>
      </c>
      <c r="G467" s="4602"/>
    </row>
    <row r="468" spans="1:7">
      <c r="A468" s="5017">
        <v>16</v>
      </c>
      <c r="B468" s="5014" t="s">
        <v>979</v>
      </c>
      <c r="C468" s="5010">
        <v>1</v>
      </c>
      <c r="D468" s="5005" t="s">
        <v>2433</v>
      </c>
      <c r="E468" s="4657"/>
      <c r="F468" s="5018">
        <f t="shared" ref="F468" si="31">+ROUND((E468*C468),2)</f>
        <v>0</v>
      </c>
      <c r="G468" s="4602"/>
    </row>
    <row r="469" spans="1:7">
      <c r="A469" s="5019"/>
      <c r="B469" s="4999" t="s">
        <v>4634</v>
      </c>
      <c r="C469" s="5020"/>
      <c r="D469" s="5021"/>
      <c r="E469" s="5171"/>
      <c r="F469" s="5002">
        <f>SUM(F331:F468)</f>
        <v>0</v>
      </c>
      <c r="G469" s="4602"/>
    </row>
    <row r="470" spans="1:7">
      <c r="A470" s="4972"/>
      <c r="B470" s="4884"/>
      <c r="C470" s="4989"/>
      <c r="D470" s="4988"/>
      <c r="E470" s="5168"/>
      <c r="F470" s="4989"/>
      <c r="G470" s="4602"/>
    </row>
    <row r="471" spans="1:7">
      <c r="A471" s="4972" t="s">
        <v>4608</v>
      </c>
      <c r="B471" s="4884" t="s">
        <v>4331</v>
      </c>
      <c r="C471" s="4679"/>
      <c r="D471" s="4634"/>
      <c r="E471" s="4656"/>
      <c r="F471" s="4959" t="str">
        <f t="shared" ref="F471:F535" si="32">IF(C471&gt;0,(ROUND((E471*C471),2))," ")</f>
        <v xml:space="preserve"> </v>
      </c>
      <c r="G471" s="4602"/>
    </row>
    <row r="472" spans="1:7">
      <c r="A472" s="4588"/>
      <c r="B472" s="4884"/>
      <c r="C472" s="4679"/>
      <c r="D472" s="4634"/>
      <c r="E472" s="4656"/>
      <c r="F472" s="4959" t="str">
        <f t="shared" si="32"/>
        <v xml:space="preserve"> </v>
      </c>
      <c r="G472" s="4602"/>
    </row>
    <row r="473" spans="1:7">
      <c r="A473" s="4978">
        <v>1</v>
      </c>
      <c r="B473" s="4884" t="s">
        <v>2165</v>
      </c>
      <c r="C473" s="4679"/>
      <c r="D473" s="4634"/>
      <c r="E473" s="4656"/>
      <c r="F473" s="4959" t="str">
        <f t="shared" si="32"/>
        <v xml:space="preserve"> </v>
      </c>
      <c r="G473" s="4602"/>
    </row>
    <row r="474" spans="1:7">
      <c r="A474" s="4975">
        <v>1.1000000000000001</v>
      </c>
      <c r="B474" s="4619" t="s">
        <v>4332</v>
      </c>
      <c r="C474" s="4679">
        <v>1</v>
      </c>
      <c r="D474" s="4634" t="s">
        <v>42</v>
      </c>
      <c r="E474" s="4656"/>
      <c r="F474" s="4959">
        <f t="shared" si="32"/>
        <v>0</v>
      </c>
      <c r="G474" s="4602"/>
    </row>
    <row r="475" spans="1:7">
      <c r="A475" s="4588"/>
      <c r="B475" s="4619"/>
      <c r="C475" s="4679"/>
      <c r="D475" s="4634"/>
      <c r="E475" s="4656"/>
      <c r="F475" s="4959"/>
      <c r="G475" s="4602"/>
    </row>
    <row r="476" spans="1:7">
      <c r="A476" s="5022">
        <v>2</v>
      </c>
      <c r="B476" s="4884" t="s">
        <v>3752</v>
      </c>
      <c r="C476" s="5023"/>
      <c r="D476" s="5024"/>
      <c r="E476" s="5172"/>
      <c r="F476" s="5025"/>
      <c r="G476" s="4602"/>
    </row>
    <row r="477" spans="1:7">
      <c r="A477" s="4975">
        <v>2.1</v>
      </c>
      <c r="B477" s="4619" t="s">
        <v>2398</v>
      </c>
      <c r="C477" s="4679">
        <v>11.71</v>
      </c>
      <c r="D477" s="4634" t="s">
        <v>2430</v>
      </c>
      <c r="E477" s="4656"/>
      <c r="F477" s="4959">
        <f t="shared" si="32"/>
        <v>0</v>
      </c>
      <c r="G477" s="4602"/>
    </row>
    <row r="478" spans="1:7">
      <c r="A478" s="4975">
        <v>2.2000000000000002</v>
      </c>
      <c r="B478" s="5007" t="s">
        <v>3863</v>
      </c>
      <c r="C478" s="4658">
        <v>6.52</v>
      </c>
      <c r="D478" s="4659" t="s">
        <v>2431</v>
      </c>
      <c r="E478" s="4656"/>
      <c r="F478" s="4959">
        <f t="shared" si="32"/>
        <v>0</v>
      </c>
      <c r="G478" s="4602"/>
    </row>
    <row r="479" spans="1:7" ht="25.5">
      <c r="A479" s="4975">
        <v>2.2999999999999998</v>
      </c>
      <c r="B479" s="5007" t="s">
        <v>3833</v>
      </c>
      <c r="C479" s="4658">
        <v>6.49</v>
      </c>
      <c r="D479" s="4659" t="s">
        <v>3156</v>
      </c>
      <c r="E479" s="4656"/>
      <c r="F479" s="4959">
        <f>IF(C479&gt;0,(ROUND((E479*C479),2))," ")</f>
        <v>0</v>
      </c>
      <c r="G479" s="4602"/>
    </row>
    <row r="480" spans="1:7">
      <c r="A480" s="4588"/>
      <c r="B480" s="4619"/>
      <c r="C480" s="4658"/>
      <c r="D480" s="4659"/>
      <c r="E480" s="4656"/>
      <c r="F480" s="4959" t="str">
        <f t="shared" si="32"/>
        <v xml:space="preserve"> </v>
      </c>
      <c r="G480" s="4602"/>
    </row>
    <row r="481" spans="1:7">
      <c r="A481" s="4978">
        <v>3</v>
      </c>
      <c r="B481" s="5026" t="s">
        <v>4333</v>
      </c>
      <c r="C481" s="4658"/>
      <c r="D481" s="4660"/>
      <c r="E481" s="4656"/>
      <c r="F481" s="4959" t="str">
        <f t="shared" si="32"/>
        <v xml:space="preserve"> </v>
      </c>
      <c r="G481" s="4602"/>
    </row>
    <row r="482" spans="1:7" ht="25.5">
      <c r="A482" s="4975">
        <v>3.1</v>
      </c>
      <c r="B482" s="4619" t="s">
        <v>4334</v>
      </c>
      <c r="C482" s="5023">
        <v>1.28</v>
      </c>
      <c r="D482" s="5027" t="s">
        <v>2430</v>
      </c>
      <c r="E482" s="4656"/>
      <c r="F482" s="4959">
        <f t="shared" si="32"/>
        <v>0</v>
      </c>
      <c r="G482" s="4602"/>
    </row>
    <row r="483" spans="1:7" ht="25.5">
      <c r="A483" s="4975">
        <v>3.2</v>
      </c>
      <c r="B483" s="4619" t="s">
        <v>4335</v>
      </c>
      <c r="C483" s="5025">
        <v>2.59</v>
      </c>
      <c r="D483" s="5027" t="s">
        <v>2430</v>
      </c>
      <c r="E483" s="4656"/>
      <c r="F483" s="4959">
        <f t="shared" si="32"/>
        <v>0</v>
      </c>
      <c r="G483" s="4602"/>
    </row>
    <row r="484" spans="1:7">
      <c r="A484" s="4975">
        <v>3.3</v>
      </c>
      <c r="B484" s="4619" t="s">
        <v>4336</v>
      </c>
      <c r="C484" s="5025">
        <v>0.5</v>
      </c>
      <c r="D484" s="5027" t="s">
        <v>2430</v>
      </c>
      <c r="E484" s="4656"/>
      <c r="F484" s="4959">
        <f>IF(C484&gt;0,(ROUND((E484*C484),2))," ")</f>
        <v>0</v>
      </c>
      <c r="G484" s="4602"/>
    </row>
    <row r="485" spans="1:7">
      <c r="A485" s="4975">
        <v>3.4</v>
      </c>
      <c r="B485" s="4985" t="s">
        <v>4337</v>
      </c>
      <c r="C485" s="5025">
        <v>2.16</v>
      </c>
      <c r="D485" s="5027" t="s">
        <v>2430</v>
      </c>
      <c r="E485" s="4656"/>
      <c r="F485" s="4959">
        <f t="shared" si="32"/>
        <v>0</v>
      </c>
      <c r="G485" s="4602"/>
    </row>
    <row r="486" spans="1:7">
      <c r="A486" s="4975">
        <v>3.5</v>
      </c>
      <c r="B486" s="4619" t="s">
        <v>4338</v>
      </c>
      <c r="C486" s="5025">
        <v>0.73</v>
      </c>
      <c r="D486" s="5027" t="s">
        <v>2430</v>
      </c>
      <c r="E486" s="4656"/>
      <c r="F486" s="4959">
        <f t="shared" si="32"/>
        <v>0</v>
      </c>
      <c r="G486" s="4602"/>
    </row>
    <row r="487" spans="1:7">
      <c r="A487" s="4975">
        <v>3.6</v>
      </c>
      <c r="B487" s="4619" t="s">
        <v>4339</v>
      </c>
      <c r="C487" s="5025">
        <v>1.34</v>
      </c>
      <c r="D487" s="5027" t="s">
        <v>2430</v>
      </c>
      <c r="E487" s="4656"/>
      <c r="F487" s="4959">
        <f t="shared" si="32"/>
        <v>0</v>
      </c>
      <c r="G487" s="4602"/>
    </row>
    <row r="488" spans="1:7">
      <c r="A488" s="4975">
        <v>3.7</v>
      </c>
      <c r="B488" s="4619" t="s">
        <v>4340</v>
      </c>
      <c r="C488" s="5023">
        <v>3.57</v>
      </c>
      <c r="D488" s="5027" t="s">
        <v>2430</v>
      </c>
      <c r="E488" s="4656"/>
      <c r="F488" s="4959">
        <f>IF(C488&gt;0,(ROUND((E488*C488),2))," ")</f>
        <v>0</v>
      </c>
      <c r="G488" s="4602"/>
    </row>
    <row r="489" spans="1:7" ht="14.25" customHeight="1">
      <c r="A489" s="4975">
        <v>3.8</v>
      </c>
      <c r="B489" s="4619" t="s">
        <v>4341</v>
      </c>
      <c r="C489" s="5023">
        <v>2.02</v>
      </c>
      <c r="D489" s="5027" t="s">
        <v>2430</v>
      </c>
      <c r="E489" s="4656"/>
      <c r="F489" s="4959">
        <f t="shared" si="32"/>
        <v>0</v>
      </c>
      <c r="G489" s="4602"/>
    </row>
    <row r="490" spans="1:7">
      <c r="A490" s="4588"/>
      <c r="B490" s="4619"/>
      <c r="C490" s="4679"/>
      <c r="D490" s="4634"/>
      <c r="E490" s="4656"/>
      <c r="F490" s="4959"/>
      <c r="G490" s="4602"/>
    </row>
    <row r="491" spans="1:7">
      <c r="A491" s="4978">
        <v>4</v>
      </c>
      <c r="B491" s="4884" t="s">
        <v>1784</v>
      </c>
      <c r="C491" s="4679"/>
      <c r="D491" s="4634"/>
      <c r="E491" s="4656"/>
      <c r="F491" s="4959" t="str">
        <f t="shared" si="32"/>
        <v xml:space="preserve"> </v>
      </c>
      <c r="G491" s="4602"/>
    </row>
    <row r="492" spans="1:7">
      <c r="A492" s="4975">
        <v>4.0999999999999996</v>
      </c>
      <c r="B492" s="4662" t="s">
        <v>4342</v>
      </c>
      <c r="C492" s="5025">
        <v>6.73</v>
      </c>
      <c r="D492" s="4634" t="s">
        <v>2432</v>
      </c>
      <c r="E492" s="4656"/>
      <c r="F492" s="4959">
        <f t="shared" si="32"/>
        <v>0</v>
      </c>
      <c r="G492" s="4602"/>
    </row>
    <row r="493" spans="1:7">
      <c r="A493" s="4975">
        <v>4.2</v>
      </c>
      <c r="B493" s="4662" t="s">
        <v>4343</v>
      </c>
      <c r="C493" s="5025">
        <v>40.700000000000003</v>
      </c>
      <c r="D493" s="4634" t="s">
        <v>2432</v>
      </c>
      <c r="E493" s="4656"/>
      <c r="F493" s="4959">
        <f t="shared" si="32"/>
        <v>0</v>
      </c>
      <c r="G493" s="4602"/>
    </row>
    <row r="494" spans="1:7">
      <c r="A494" s="4975">
        <v>4.3</v>
      </c>
      <c r="B494" s="4619" t="s">
        <v>2362</v>
      </c>
      <c r="C494" s="4679">
        <v>19.64</v>
      </c>
      <c r="D494" s="4634" t="s">
        <v>1</v>
      </c>
      <c r="E494" s="4656"/>
      <c r="F494" s="4959">
        <f t="shared" si="32"/>
        <v>0</v>
      </c>
      <c r="G494" s="4602"/>
    </row>
    <row r="495" spans="1:7">
      <c r="A495" s="4972"/>
      <c r="B495" s="4884"/>
      <c r="C495" s="4679"/>
      <c r="D495" s="4634"/>
      <c r="E495" s="4656"/>
      <c r="F495" s="4959" t="str">
        <f t="shared" si="32"/>
        <v xml:space="preserve"> </v>
      </c>
      <c r="G495" s="4602"/>
    </row>
    <row r="496" spans="1:7">
      <c r="A496" s="4978">
        <v>5</v>
      </c>
      <c r="B496" s="4884" t="s">
        <v>859</v>
      </c>
      <c r="C496" s="4679"/>
      <c r="D496" s="4634"/>
      <c r="E496" s="4656"/>
      <c r="F496" s="4959" t="str">
        <f t="shared" si="32"/>
        <v xml:space="preserve"> </v>
      </c>
      <c r="G496" s="4602"/>
    </row>
    <row r="497" spans="1:7">
      <c r="A497" s="4975">
        <v>5.0999999999999996</v>
      </c>
      <c r="B497" s="4619" t="s">
        <v>2567</v>
      </c>
      <c r="C497" s="4679">
        <v>61.62</v>
      </c>
      <c r="D497" s="4634" t="s">
        <v>2432</v>
      </c>
      <c r="E497" s="4656"/>
      <c r="F497" s="4959">
        <f t="shared" si="32"/>
        <v>0</v>
      </c>
      <c r="G497" s="4602"/>
    </row>
    <row r="498" spans="1:7">
      <c r="A498" s="4975">
        <v>5.2</v>
      </c>
      <c r="B498" s="4619" t="s">
        <v>2396</v>
      </c>
      <c r="C498" s="4679">
        <v>53.95</v>
      </c>
      <c r="D498" s="4634" t="s">
        <v>2432</v>
      </c>
      <c r="E498" s="4656"/>
      <c r="F498" s="4959">
        <f t="shared" si="32"/>
        <v>0</v>
      </c>
      <c r="G498" s="4602"/>
    </row>
    <row r="499" spans="1:7">
      <c r="A499" s="4975">
        <v>5.3</v>
      </c>
      <c r="B499" s="4619" t="s">
        <v>2395</v>
      </c>
      <c r="C499" s="4679">
        <v>58.96</v>
      </c>
      <c r="D499" s="4634" t="s">
        <v>2432</v>
      </c>
      <c r="E499" s="4656"/>
      <c r="F499" s="4959">
        <f t="shared" si="32"/>
        <v>0</v>
      </c>
      <c r="G499" s="4602"/>
    </row>
    <row r="500" spans="1:7">
      <c r="A500" s="4975">
        <v>5.4</v>
      </c>
      <c r="B500" s="4662" t="s">
        <v>4344</v>
      </c>
      <c r="C500" s="5023">
        <v>23.09</v>
      </c>
      <c r="D500" s="5024" t="s">
        <v>2432</v>
      </c>
      <c r="E500" s="5172"/>
      <c r="F500" s="5028">
        <f t="shared" ref="F500" si="33">ROUND(C500*E500,2)</f>
        <v>0</v>
      </c>
      <c r="G500" s="4602"/>
    </row>
    <row r="501" spans="1:7">
      <c r="A501" s="4975">
        <v>5.5</v>
      </c>
      <c r="B501" s="4619" t="s">
        <v>2397</v>
      </c>
      <c r="C501" s="5023">
        <v>29.79</v>
      </c>
      <c r="D501" s="4634" t="s">
        <v>2432</v>
      </c>
      <c r="E501" s="4656"/>
      <c r="F501" s="4959">
        <f t="shared" si="32"/>
        <v>0</v>
      </c>
      <c r="G501" s="4602"/>
    </row>
    <row r="502" spans="1:7">
      <c r="A502" s="4975">
        <v>5.6</v>
      </c>
      <c r="B502" s="4619" t="s">
        <v>1548</v>
      </c>
      <c r="C502" s="4679">
        <v>152.96</v>
      </c>
      <c r="D502" s="4634" t="s">
        <v>1</v>
      </c>
      <c r="E502" s="4656"/>
      <c r="F502" s="4959">
        <f t="shared" si="32"/>
        <v>0</v>
      </c>
      <c r="G502" s="4602"/>
    </row>
    <row r="503" spans="1:7">
      <c r="A503" s="4975">
        <v>5.7</v>
      </c>
      <c r="B503" s="4619" t="s">
        <v>4345</v>
      </c>
      <c r="C503" s="4679">
        <v>18.8</v>
      </c>
      <c r="D503" s="4634" t="s">
        <v>1</v>
      </c>
      <c r="E503" s="4656"/>
      <c r="F503" s="4959">
        <f t="shared" si="32"/>
        <v>0</v>
      </c>
      <c r="G503" s="4602"/>
    </row>
    <row r="504" spans="1:7">
      <c r="A504" s="4975">
        <v>5.8</v>
      </c>
      <c r="B504" s="4619" t="s">
        <v>2352</v>
      </c>
      <c r="C504" s="4679">
        <v>136</v>
      </c>
      <c r="D504" s="4634" t="s">
        <v>2432</v>
      </c>
      <c r="E504" s="4656"/>
      <c r="F504" s="4959">
        <f t="shared" si="32"/>
        <v>0</v>
      </c>
      <c r="G504" s="4602"/>
    </row>
    <row r="505" spans="1:7">
      <c r="A505" s="4975">
        <v>5.9</v>
      </c>
      <c r="B505" s="4619" t="s">
        <v>2346</v>
      </c>
      <c r="C505" s="4679">
        <v>16.57</v>
      </c>
      <c r="D505" s="4634" t="s">
        <v>2432</v>
      </c>
      <c r="E505" s="4656"/>
      <c r="F505" s="4959">
        <f t="shared" si="32"/>
        <v>0</v>
      </c>
      <c r="G505" s="4602"/>
    </row>
    <row r="506" spans="1:7">
      <c r="A506" s="4588">
        <v>5.0999999999999996</v>
      </c>
      <c r="B506" s="4662" t="s">
        <v>4346</v>
      </c>
      <c r="C506" s="4679">
        <v>1</v>
      </c>
      <c r="D506" s="4634" t="s">
        <v>2433</v>
      </c>
      <c r="E506" s="4656"/>
      <c r="F506" s="4959">
        <f t="shared" si="32"/>
        <v>0</v>
      </c>
      <c r="G506" s="4602"/>
    </row>
    <row r="507" spans="1:7">
      <c r="A507" s="4588"/>
      <c r="B507" s="4619"/>
      <c r="C507" s="4679"/>
      <c r="D507" s="4634"/>
      <c r="E507" s="4656"/>
      <c r="F507" s="4959" t="str">
        <f t="shared" si="32"/>
        <v xml:space="preserve"> </v>
      </c>
      <c r="G507" s="4602"/>
    </row>
    <row r="508" spans="1:7">
      <c r="A508" s="5029">
        <v>6</v>
      </c>
      <c r="B508" s="5030" t="s">
        <v>3531</v>
      </c>
      <c r="C508" s="4679"/>
      <c r="D508" s="4634"/>
      <c r="E508" s="4656"/>
      <c r="F508" s="4959"/>
      <c r="G508" s="4602"/>
    </row>
    <row r="509" spans="1:7">
      <c r="A509" s="4662">
        <v>6.1</v>
      </c>
      <c r="B509" s="4619" t="s">
        <v>3463</v>
      </c>
      <c r="C509" s="4679">
        <v>30.99</v>
      </c>
      <c r="D509" s="4634" t="s">
        <v>2601</v>
      </c>
      <c r="E509" s="4656"/>
      <c r="F509" s="4959">
        <f t="shared" si="32"/>
        <v>0</v>
      </c>
      <c r="G509" s="4602"/>
    </row>
    <row r="510" spans="1:7">
      <c r="A510" s="4588"/>
      <c r="B510" s="4619"/>
      <c r="C510" s="4679"/>
      <c r="D510" s="4634"/>
      <c r="E510" s="4656"/>
      <c r="F510" s="4959"/>
      <c r="G510" s="4602"/>
    </row>
    <row r="511" spans="1:7">
      <c r="A511" s="4978">
        <v>7</v>
      </c>
      <c r="B511" s="4884" t="s">
        <v>2948</v>
      </c>
      <c r="C511" s="4987"/>
      <c r="D511" s="4988"/>
      <c r="E511" s="5168"/>
      <c r="F511" s="4989" t="str">
        <f t="shared" si="32"/>
        <v xml:space="preserve"> </v>
      </c>
      <c r="G511" s="4602"/>
    </row>
    <row r="512" spans="1:7">
      <c r="A512" s="4975">
        <v>7.1</v>
      </c>
      <c r="B512" s="4619" t="s">
        <v>2949</v>
      </c>
      <c r="C512" s="4679">
        <v>630</v>
      </c>
      <c r="D512" s="4634" t="s">
        <v>2602</v>
      </c>
      <c r="E512" s="4656"/>
      <c r="F512" s="4959">
        <f t="shared" si="32"/>
        <v>0</v>
      </c>
      <c r="G512" s="4602"/>
    </row>
    <row r="513" spans="1:7">
      <c r="A513" s="4975">
        <v>7.2</v>
      </c>
      <c r="B513" s="4619" t="s">
        <v>2950</v>
      </c>
      <c r="C513" s="4679">
        <v>127.5</v>
      </c>
      <c r="D513" s="4634" t="s">
        <v>2602</v>
      </c>
      <c r="E513" s="4656"/>
      <c r="F513" s="4959">
        <f t="shared" si="32"/>
        <v>0</v>
      </c>
      <c r="G513" s="4602"/>
    </row>
    <row r="514" spans="1:7">
      <c r="A514" s="4975">
        <v>7.3</v>
      </c>
      <c r="B514" s="4619" t="s">
        <v>4347</v>
      </c>
      <c r="C514" s="4679">
        <v>6</v>
      </c>
      <c r="D514" s="4634" t="s">
        <v>2433</v>
      </c>
      <c r="E514" s="4656"/>
      <c r="F514" s="4959">
        <f t="shared" si="32"/>
        <v>0</v>
      </c>
      <c r="G514" s="4602"/>
    </row>
    <row r="515" spans="1:7">
      <c r="A515" s="4975">
        <v>7.4</v>
      </c>
      <c r="B515" s="4619" t="s">
        <v>4348</v>
      </c>
      <c r="C515" s="4679">
        <v>8</v>
      </c>
      <c r="D515" s="4634" t="s">
        <v>2433</v>
      </c>
      <c r="E515" s="4656"/>
      <c r="F515" s="4959">
        <f t="shared" si="32"/>
        <v>0</v>
      </c>
      <c r="G515" s="4602"/>
    </row>
    <row r="516" spans="1:7">
      <c r="A516" s="4975">
        <v>7.5</v>
      </c>
      <c r="B516" s="4619" t="s">
        <v>2954</v>
      </c>
      <c r="C516" s="4679">
        <v>1</v>
      </c>
      <c r="D516" s="4634" t="s">
        <v>42</v>
      </c>
      <c r="E516" s="4656"/>
      <c r="F516" s="4959">
        <f t="shared" si="32"/>
        <v>0</v>
      </c>
      <c r="G516" s="4602"/>
    </row>
    <row r="517" spans="1:7">
      <c r="A517" s="4588"/>
      <c r="B517" s="4619"/>
      <c r="C517" s="4679"/>
      <c r="D517" s="4634"/>
      <c r="E517" s="4656"/>
      <c r="F517" s="4959" t="str">
        <f t="shared" si="32"/>
        <v xml:space="preserve"> </v>
      </c>
      <c r="G517" s="4602"/>
    </row>
    <row r="518" spans="1:7">
      <c r="A518" s="4978">
        <v>8</v>
      </c>
      <c r="B518" s="4884" t="s">
        <v>3865</v>
      </c>
      <c r="C518" s="4679"/>
      <c r="D518" s="4634"/>
      <c r="E518" s="4656"/>
      <c r="F518" s="4959" t="str">
        <f t="shared" si="32"/>
        <v xml:space="preserve"> </v>
      </c>
      <c r="G518" s="4602"/>
    </row>
    <row r="519" spans="1:7">
      <c r="A519" s="4975">
        <v>8.1</v>
      </c>
      <c r="B519" s="4662" t="s">
        <v>3749</v>
      </c>
      <c r="C519" s="5023">
        <v>4</v>
      </c>
      <c r="D519" s="5024" t="s">
        <v>2433</v>
      </c>
      <c r="E519" s="5172"/>
      <c r="F519" s="4959">
        <f t="shared" si="32"/>
        <v>0</v>
      </c>
      <c r="G519" s="4602"/>
    </row>
    <row r="520" spans="1:7">
      <c r="A520" s="4975">
        <v>8.1999999999999993</v>
      </c>
      <c r="B520" s="4619" t="s">
        <v>3466</v>
      </c>
      <c r="C520" s="5023">
        <v>1</v>
      </c>
      <c r="D520" s="5024" t="s">
        <v>2433</v>
      </c>
      <c r="E520" s="5172"/>
      <c r="F520" s="4959">
        <f t="shared" si="32"/>
        <v>0</v>
      </c>
      <c r="G520" s="4602"/>
    </row>
    <row r="521" spans="1:7">
      <c r="A521" s="4975">
        <v>8.3000000000000007</v>
      </c>
      <c r="B521" s="4619" t="s">
        <v>3751</v>
      </c>
      <c r="C521" s="5023">
        <v>2</v>
      </c>
      <c r="D521" s="5024" t="s">
        <v>2433</v>
      </c>
      <c r="E521" s="5172"/>
      <c r="F521" s="4959">
        <f t="shared" si="32"/>
        <v>0</v>
      </c>
      <c r="G521" s="4602"/>
    </row>
    <row r="522" spans="1:7" ht="15.75" customHeight="1">
      <c r="A522" s="4975">
        <v>8.4</v>
      </c>
      <c r="B522" s="4619" t="s">
        <v>4349</v>
      </c>
      <c r="C522" s="5023">
        <v>1</v>
      </c>
      <c r="D522" s="5024" t="s">
        <v>2433</v>
      </c>
      <c r="E522" s="5167"/>
      <c r="F522" s="4959">
        <f t="shared" si="32"/>
        <v>0</v>
      </c>
      <c r="G522" s="4602"/>
    </row>
    <row r="523" spans="1:7">
      <c r="A523" s="4588"/>
      <c r="B523" s="4619"/>
      <c r="C523" s="4679"/>
      <c r="D523" s="4634"/>
      <c r="E523" s="4656"/>
      <c r="F523" s="4959" t="str">
        <f t="shared" si="32"/>
        <v xml:space="preserve"> </v>
      </c>
      <c r="G523" s="4602"/>
    </row>
    <row r="524" spans="1:7">
      <c r="A524" s="4978">
        <v>9</v>
      </c>
      <c r="B524" s="4884" t="s">
        <v>1816</v>
      </c>
      <c r="C524" s="4679"/>
      <c r="D524" s="4634"/>
      <c r="E524" s="4656"/>
      <c r="F524" s="4959" t="str">
        <f t="shared" si="32"/>
        <v xml:space="preserve"> </v>
      </c>
      <c r="G524" s="4602"/>
    </row>
    <row r="525" spans="1:7" ht="38.25">
      <c r="A525" s="4975">
        <v>9.1</v>
      </c>
      <c r="B525" s="4619" t="s">
        <v>4024</v>
      </c>
      <c r="C525" s="4959">
        <v>2</v>
      </c>
      <c r="D525" s="4634" t="s">
        <v>2433</v>
      </c>
      <c r="E525" s="4656"/>
      <c r="F525" s="4959">
        <f t="shared" si="32"/>
        <v>0</v>
      </c>
      <c r="G525" s="4602"/>
    </row>
    <row r="526" spans="1:7">
      <c r="A526" s="4975">
        <v>9.1999999999999993</v>
      </c>
      <c r="B526" s="4619" t="s">
        <v>4350</v>
      </c>
      <c r="C526" s="4959">
        <v>2</v>
      </c>
      <c r="D526" s="4634" t="s">
        <v>2433</v>
      </c>
      <c r="E526" s="4656"/>
      <c r="F526" s="4959">
        <f t="shared" si="32"/>
        <v>0</v>
      </c>
      <c r="G526" s="4602"/>
    </row>
    <row r="527" spans="1:7">
      <c r="A527" s="4975">
        <v>9.3000000000000007</v>
      </c>
      <c r="B527" s="4662" t="s">
        <v>3626</v>
      </c>
      <c r="C527" s="4959">
        <v>1</v>
      </c>
      <c r="D527" s="4634" t="s">
        <v>2433</v>
      </c>
      <c r="E527" s="4656"/>
      <c r="F527" s="4959">
        <f t="shared" si="32"/>
        <v>0</v>
      </c>
      <c r="G527" s="4602"/>
    </row>
    <row r="528" spans="1:7">
      <c r="A528" s="4975">
        <v>9.4</v>
      </c>
      <c r="B528" s="4976" t="s">
        <v>4351</v>
      </c>
      <c r="C528" s="4959">
        <v>1</v>
      </c>
      <c r="D528" s="4634" t="s">
        <v>2433</v>
      </c>
      <c r="E528" s="4656"/>
      <c r="F528" s="4959">
        <f t="shared" si="32"/>
        <v>0</v>
      </c>
      <c r="G528" s="4602"/>
    </row>
    <row r="529" spans="1:7">
      <c r="A529" s="4975">
        <v>9.5</v>
      </c>
      <c r="B529" s="4662" t="s">
        <v>3628</v>
      </c>
      <c r="C529" s="4959">
        <v>5</v>
      </c>
      <c r="D529" s="4634" t="s">
        <v>2433</v>
      </c>
      <c r="E529" s="4656"/>
      <c r="F529" s="4959">
        <f t="shared" si="32"/>
        <v>0</v>
      </c>
      <c r="G529" s="4602"/>
    </row>
    <row r="530" spans="1:7">
      <c r="A530" s="4975">
        <v>9.6</v>
      </c>
      <c r="B530" s="4662" t="s">
        <v>3629</v>
      </c>
      <c r="C530" s="4959">
        <v>3</v>
      </c>
      <c r="D530" s="4634" t="s">
        <v>2433</v>
      </c>
      <c r="E530" s="4656"/>
      <c r="F530" s="4959">
        <f t="shared" si="32"/>
        <v>0</v>
      </c>
      <c r="G530" s="4602"/>
    </row>
    <row r="531" spans="1:7">
      <c r="A531" s="4975">
        <v>9.6999999999999993</v>
      </c>
      <c r="B531" s="4619" t="s">
        <v>4352</v>
      </c>
      <c r="C531" s="4959">
        <v>1</v>
      </c>
      <c r="D531" s="4634" t="s">
        <v>2957</v>
      </c>
      <c r="E531" s="4656"/>
      <c r="F531" s="4959">
        <f t="shared" si="32"/>
        <v>0</v>
      </c>
      <c r="G531" s="4602"/>
    </row>
    <row r="532" spans="1:7">
      <c r="A532" s="4975">
        <v>9.8000000000000007</v>
      </c>
      <c r="B532" s="4662" t="s">
        <v>3631</v>
      </c>
      <c r="C532" s="4959">
        <v>2</v>
      </c>
      <c r="D532" s="4634" t="s">
        <v>2433</v>
      </c>
      <c r="E532" s="4656"/>
      <c r="F532" s="4959">
        <f t="shared" si="32"/>
        <v>0</v>
      </c>
      <c r="G532" s="4602"/>
    </row>
    <row r="533" spans="1:7" ht="25.5">
      <c r="A533" s="4975">
        <v>9.9</v>
      </c>
      <c r="B533" s="4619" t="s">
        <v>4353</v>
      </c>
      <c r="C533" s="4959">
        <v>1</v>
      </c>
      <c r="D533" s="4634" t="s">
        <v>2433</v>
      </c>
      <c r="E533" s="4656"/>
      <c r="F533" s="4959">
        <f t="shared" si="32"/>
        <v>0</v>
      </c>
      <c r="G533" s="4602"/>
    </row>
    <row r="534" spans="1:7" ht="25.5">
      <c r="A534" s="4588">
        <v>9.1</v>
      </c>
      <c r="B534" s="4619" t="s">
        <v>4354</v>
      </c>
      <c r="C534" s="4959">
        <v>1</v>
      </c>
      <c r="D534" s="4634" t="s">
        <v>2433</v>
      </c>
      <c r="E534" s="4656"/>
      <c r="F534" s="4959">
        <f t="shared" si="32"/>
        <v>0</v>
      </c>
      <c r="G534" s="4602"/>
    </row>
    <row r="535" spans="1:7">
      <c r="A535" s="4588">
        <v>9.11</v>
      </c>
      <c r="B535" s="4662" t="s">
        <v>2945</v>
      </c>
      <c r="C535" s="4959">
        <v>1</v>
      </c>
      <c r="D535" s="4634" t="s">
        <v>2433</v>
      </c>
      <c r="E535" s="4656"/>
      <c r="F535" s="4959">
        <f t="shared" si="32"/>
        <v>0</v>
      </c>
      <c r="G535" s="4602"/>
    </row>
    <row r="536" spans="1:7">
      <c r="A536" s="4588">
        <v>9.1199999999999992</v>
      </c>
      <c r="B536" s="4662" t="s">
        <v>4355</v>
      </c>
      <c r="C536" s="4959">
        <v>8</v>
      </c>
      <c r="D536" s="4634" t="s">
        <v>2433</v>
      </c>
      <c r="E536" s="4656"/>
      <c r="F536" s="4959">
        <f t="shared" ref="F536:F549" si="34">IF(C536&gt;0,(ROUND((E536*C536),2))," ")</f>
        <v>0</v>
      </c>
      <c r="G536" s="4602"/>
    </row>
    <row r="537" spans="1:7" ht="153">
      <c r="A537" s="4588">
        <v>9.1300000000000008</v>
      </c>
      <c r="B537" s="4619" t="s">
        <v>4356</v>
      </c>
      <c r="C537" s="4959">
        <v>1</v>
      </c>
      <c r="D537" s="4634" t="s">
        <v>2957</v>
      </c>
      <c r="E537" s="4656"/>
      <c r="F537" s="4959">
        <f t="shared" si="34"/>
        <v>0</v>
      </c>
      <c r="G537" s="4602"/>
    </row>
    <row r="538" spans="1:7" ht="25.5">
      <c r="A538" s="4588">
        <v>9.14</v>
      </c>
      <c r="B538" s="4619" t="s">
        <v>4357</v>
      </c>
      <c r="C538" s="4959">
        <v>2</v>
      </c>
      <c r="D538" s="4634" t="s">
        <v>2433</v>
      </c>
      <c r="E538" s="4656"/>
      <c r="F538" s="4959">
        <f t="shared" si="34"/>
        <v>0</v>
      </c>
      <c r="G538" s="4602"/>
    </row>
    <row r="539" spans="1:7" ht="38.25">
      <c r="A539" s="4588">
        <v>9.15</v>
      </c>
      <c r="B539" s="4619" t="s">
        <v>4358</v>
      </c>
      <c r="C539" s="4959">
        <v>1</v>
      </c>
      <c r="D539" s="4634" t="s">
        <v>2433</v>
      </c>
      <c r="E539" s="4656"/>
      <c r="F539" s="4959">
        <f t="shared" si="34"/>
        <v>0</v>
      </c>
      <c r="G539" s="4602"/>
    </row>
    <row r="540" spans="1:7">
      <c r="A540" s="4588">
        <v>9.16</v>
      </c>
      <c r="B540" s="4662" t="s">
        <v>2947</v>
      </c>
      <c r="C540" s="4959">
        <v>1</v>
      </c>
      <c r="D540" s="4634" t="s">
        <v>2433</v>
      </c>
      <c r="E540" s="4656"/>
      <c r="F540" s="4959">
        <f t="shared" si="34"/>
        <v>0</v>
      </c>
      <c r="G540" s="4602"/>
    </row>
    <row r="541" spans="1:7">
      <c r="A541" s="4588"/>
      <c r="B541" s="5031"/>
      <c r="C541" s="4959"/>
      <c r="D541" s="4634"/>
      <c r="E541" s="4656"/>
      <c r="F541" s="4959" t="str">
        <f t="shared" si="34"/>
        <v xml:space="preserve"> </v>
      </c>
      <c r="G541" s="4602"/>
    </row>
    <row r="542" spans="1:7">
      <c r="A542" s="4978">
        <v>10</v>
      </c>
      <c r="B542" s="4884" t="s">
        <v>2958</v>
      </c>
      <c r="C542" s="4989"/>
      <c r="D542" s="4988"/>
      <c r="E542" s="5168"/>
      <c r="F542" s="4959" t="str">
        <f t="shared" si="34"/>
        <v xml:space="preserve"> </v>
      </c>
      <c r="G542" s="4602"/>
    </row>
    <row r="543" spans="1:7">
      <c r="A543" s="4975">
        <v>10.1</v>
      </c>
      <c r="B543" s="5031" t="s">
        <v>2394</v>
      </c>
      <c r="C543" s="4959">
        <v>15</v>
      </c>
      <c r="D543" s="4634" t="s">
        <v>1</v>
      </c>
      <c r="E543" s="4656"/>
      <c r="F543" s="4959">
        <f t="shared" si="34"/>
        <v>0</v>
      </c>
      <c r="G543" s="4602"/>
    </row>
    <row r="544" spans="1:7" ht="25.5">
      <c r="A544" s="4975">
        <v>10.199999999999999</v>
      </c>
      <c r="B544" s="5031" t="s">
        <v>4359</v>
      </c>
      <c r="C544" s="4959">
        <v>1</v>
      </c>
      <c r="D544" s="4634" t="s">
        <v>42</v>
      </c>
      <c r="E544" s="4656"/>
      <c r="F544" s="4959">
        <f t="shared" si="34"/>
        <v>0</v>
      </c>
      <c r="G544" s="4602"/>
    </row>
    <row r="545" spans="1:7">
      <c r="A545" s="4975">
        <v>10.3</v>
      </c>
      <c r="B545" s="5031" t="s">
        <v>4360</v>
      </c>
      <c r="C545" s="4959">
        <v>37</v>
      </c>
      <c r="D545" s="4634" t="s">
        <v>1</v>
      </c>
      <c r="E545" s="4656"/>
      <c r="F545" s="4959">
        <f t="shared" si="34"/>
        <v>0</v>
      </c>
      <c r="G545" s="4602"/>
    </row>
    <row r="546" spans="1:7">
      <c r="A546" s="4975">
        <v>10.4</v>
      </c>
      <c r="B546" s="5031" t="s">
        <v>4361</v>
      </c>
      <c r="C546" s="4959">
        <v>1</v>
      </c>
      <c r="D546" s="4634" t="s">
        <v>42</v>
      </c>
      <c r="E546" s="4656"/>
      <c r="F546" s="4959">
        <f t="shared" si="34"/>
        <v>0</v>
      </c>
      <c r="G546" s="4602"/>
    </row>
    <row r="547" spans="1:7">
      <c r="A547" s="4975">
        <v>10.5</v>
      </c>
      <c r="B547" s="5031" t="s">
        <v>3867</v>
      </c>
      <c r="C547" s="4959">
        <v>1</v>
      </c>
      <c r="D547" s="4634" t="s">
        <v>42</v>
      </c>
      <c r="E547" s="4656"/>
      <c r="F547" s="4959">
        <f t="shared" si="34"/>
        <v>0</v>
      </c>
      <c r="G547" s="4602"/>
    </row>
    <row r="548" spans="1:7">
      <c r="A548" s="4975"/>
      <c r="B548" s="5031"/>
      <c r="C548" s="4959"/>
      <c r="D548" s="4634"/>
      <c r="E548" s="4656"/>
      <c r="F548" s="4959" t="str">
        <f t="shared" si="34"/>
        <v xml:space="preserve"> </v>
      </c>
      <c r="G548" s="4602"/>
    </row>
    <row r="549" spans="1:7">
      <c r="A549" s="5012">
        <v>11</v>
      </c>
      <c r="B549" s="4661" t="s">
        <v>870</v>
      </c>
      <c r="C549" s="4655">
        <v>1</v>
      </c>
      <c r="D549" s="4659" t="s">
        <v>42</v>
      </c>
      <c r="E549" s="4656"/>
      <c r="F549" s="4959">
        <f t="shared" si="34"/>
        <v>0</v>
      </c>
      <c r="G549" s="4602"/>
    </row>
    <row r="550" spans="1:7">
      <c r="A550" s="5019"/>
      <c r="B550" s="4999" t="s">
        <v>4609</v>
      </c>
      <c r="C550" s="5020"/>
      <c r="D550" s="5021"/>
      <c r="E550" s="5171"/>
      <c r="F550" s="5002">
        <f>SUM(F474:F549)</f>
        <v>0</v>
      </c>
      <c r="G550" s="4602"/>
    </row>
    <row r="551" spans="1:7">
      <c r="A551" s="4588"/>
      <c r="B551" s="4619"/>
      <c r="C551" s="4679"/>
      <c r="D551" s="4634"/>
      <c r="E551" s="4656"/>
      <c r="F551" s="4959" t="str">
        <f t="shared" ref="F551:F610" si="35">IF(C551&gt;0,(ROUND((E551*C551),2))," ")</f>
        <v xml:space="preserve"> </v>
      </c>
      <c r="G551" s="4602"/>
    </row>
    <row r="552" spans="1:7">
      <c r="A552" s="4972" t="s">
        <v>4610</v>
      </c>
      <c r="B552" s="4884" t="s">
        <v>3473</v>
      </c>
      <c r="C552" s="4679"/>
      <c r="D552" s="4634"/>
      <c r="E552" s="4656"/>
      <c r="F552" s="4959" t="str">
        <f t="shared" si="35"/>
        <v xml:space="preserve"> </v>
      </c>
      <c r="G552" s="4602"/>
    </row>
    <row r="553" spans="1:7">
      <c r="A553" s="4588"/>
      <c r="B553" s="5007"/>
      <c r="C553" s="4679"/>
      <c r="D553" s="4634"/>
      <c r="E553" s="4656"/>
      <c r="F553" s="4959" t="str">
        <f t="shared" si="35"/>
        <v xml:space="preserve"> </v>
      </c>
      <c r="G553" s="4602"/>
    </row>
    <row r="554" spans="1:7">
      <c r="A554" s="4661">
        <v>1</v>
      </c>
      <c r="B554" s="4884" t="s">
        <v>2165</v>
      </c>
      <c r="C554" s="4658"/>
      <c r="D554" s="4659"/>
      <c r="E554" s="4656"/>
      <c r="F554" s="4959" t="str">
        <f t="shared" si="35"/>
        <v xml:space="preserve"> </v>
      </c>
      <c r="G554" s="4602"/>
    </row>
    <row r="555" spans="1:7">
      <c r="A555" s="4662">
        <v>1.1000000000000001</v>
      </c>
      <c r="B555" s="4662" t="s">
        <v>4332</v>
      </c>
      <c r="C555" s="4658">
        <v>1</v>
      </c>
      <c r="D555" s="4634" t="s">
        <v>42</v>
      </c>
      <c r="E555" s="4656"/>
      <c r="F555" s="4959">
        <f t="shared" si="35"/>
        <v>0</v>
      </c>
      <c r="G555" s="4602"/>
    </row>
    <row r="556" spans="1:7">
      <c r="A556" s="4662"/>
      <c r="B556" s="4654"/>
      <c r="C556" s="4658"/>
      <c r="D556" s="4659"/>
      <c r="E556" s="4656"/>
      <c r="F556" s="4959" t="str">
        <f t="shared" si="35"/>
        <v xml:space="preserve"> </v>
      </c>
      <c r="G556" s="4602"/>
    </row>
    <row r="557" spans="1:7">
      <c r="A557" s="4661">
        <v>2</v>
      </c>
      <c r="B557" s="4884" t="s">
        <v>38</v>
      </c>
      <c r="C557" s="4658"/>
      <c r="D557" s="4659"/>
      <c r="E557" s="4656"/>
      <c r="F557" s="4959" t="str">
        <f t="shared" si="35"/>
        <v xml:space="preserve"> </v>
      </c>
      <c r="G557" s="4602"/>
    </row>
    <row r="558" spans="1:7">
      <c r="A558" s="4662">
        <v>2.1</v>
      </c>
      <c r="B558" s="4662" t="str">
        <f>+B335</f>
        <v xml:space="preserve">Excavación  material no clasificado a mano </v>
      </c>
      <c r="C558" s="4655">
        <v>11.48</v>
      </c>
      <c r="D558" s="4659" t="s">
        <v>2430</v>
      </c>
      <c r="E558" s="4656"/>
      <c r="F558" s="4959">
        <f t="shared" si="35"/>
        <v>0</v>
      </c>
      <c r="G558" s="4602"/>
    </row>
    <row r="559" spans="1:7" ht="25.5">
      <c r="A559" s="4662">
        <v>2.2000000000000002</v>
      </c>
      <c r="B559" s="5031" t="str">
        <f>+B621</f>
        <v>Relleno compactado  a mano con material producto de excavación</v>
      </c>
      <c r="C559" s="4658">
        <v>6.02</v>
      </c>
      <c r="D559" s="4659" t="s">
        <v>2430</v>
      </c>
      <c r="E559" s="4656"/>
      <c r="F559" s="4959">
        <f t="shared" si="35"/>
        <v>0</v>
      </c>
      <c r="G559" s="4602"/>
    </row>
    <row r="560" spans="1:7" ht="25.5">
      <c r="A560" s="4662">
        <v>2.2999999999999998</v>
      </c>
      <c r="B560" s="4985" t="s">
        <v>3766</v>
      </c>
      <c r="C560" s="4658">
        <v>7.1</v>
      </c>
      <c r="D560" s="4659" t="s">
        <v>2430</v>
      </c>
      <c r="E560" s="4656"/>
      <c r="F560" s="4959">
        <f t="shared" si="35"/>
        <v>0</v>
      </c>
      <c r="G560" s="4602"/>
    </row>
    <row r="561" spans="1:7">
      <c r="A561" s="4662"/>
      <c r="B561" s="4654"/>
      <c r="C561" s="4658"/>
      <c r="D561" s="4659"/>
      <c r="E561" s="4656"/>
      <c r="F561" s="4959" t="str">
        <f t="shared" si="35"/>
        <v xml:space="preserve"> </v>
      </c>
      <c r="G561" s="4602"/>
    </row>
    <row r="562" spans="1:7" ht="14.25">
      <c r="A562" s="4661">
        <v>3</v>
      </c>
      <c r="B562" s="4884" t="s">
        <v>4362</v>
      </c>
      <c r="C562" s="4658"/>
      <c r="D562" s="4660"/>
      <c r="E562" s="4656"/>
      <c r="F562" s="4959" t="str">
        <f t="shared" si="35"/>
        <v xml:space="preserve"> </v>
      </c>
      <c r="G562" s="4602"/>
    </row>
    <row r="563" spans="1:7">
      <c r="A563" s="4662">
        <v>3.1</v>
      </c>
      <c r="B563" s="4662" t="s">
        <v>4363</v>
      </c>
      <c r="C563" s="4655">
        <v>1.94</v>
      </c>
      <c r="D563" s="4659" t="s">
        <v>2430</v>
      </c>
      <c r="E563" s="4656"/>
      <c r="F563" s="4959">
        <f t="shared" si="35"/>
        <v>0</v>
      </c>
      <c r="G563" s="4602"/>
    </row>
    <row r="564" spans="1:7">
      <c r="A564" s="4662">
        <v>3.2</v>
      </c>
      <c r="B564" s="4662" t="s">
        <v>4364</v>
      </c>
      <c r="C564" s="4655">
        <v>1.73</v>
      </c>
      <c r="D564" s="4659" t="s">
        <v>2430</v>
      </c>
      <c r="E564" s="4656"/>
      <c r="F564" s="4959">
        <f t="shared" si="35"/>
        <v>0</v>
      </c>
      <c r="G564" s="4602"/>
    </row>
    <row r="565" spans="1:7">
      <c r="A565" s="4662">
        <v>3.3</v>
      </c>
      <c r="B565" s="4662" t="s">
        <v>4365</v>
      </c>
      <c r="C565" s="4655">
        <v>0.66</v>
      </c>
      <c r="D565" s="4659" t="s">
        <v>2430</v>
      </c>
      <c r="E565" s="4656"/>
      <c r="F565" s="4959">
        <f t="shared" si="35"/>
        <v>0</v>
      </c>
      <c r="G565" s="4602"/>
    </row>
    <row r="566" spans="1:7">
      <c r="A566" s="4662">
        <v>3.4</v>
      </c>
      <c r="B566" s="4662" t="s">
        <v>4366</v>
      </c>
      <c r="C566" s="4655">
        <v>1.35</v>
      </c>
      <c r="D566" s="4659" t="s">
        <v>2430</v>
      </c>
      <c r="E566" s="4656"/>
      <c r="F566" s="4959">
        <f t="shared" si="35"/>
        <v>0</v>
      </c>
      <c r="G566" s="4602"/>
    </row>
    <row r="567" spans="1:7">
      <c r="A567" s="4662">
        <v>3.5</v>
      </c>
      <c r="B567" s="4662" t="s">
        <v>4367</v>
      </c>
      <c r="C567" s="4655">
        <v>1.56</v>
      </c>
      <c r="D567" s="4659" t="s">
        <v>2430</v>
      </c>
      <c r="E567" s="4656"/>
      <c r="F567" s="4959">
        <f t="shared" si="35"/>
        <v>0</v>
      </c>
      <c r="G567" s="4602"/>
    </row>
    <row r="568" spans="1:7" ht="14.25">
      <c r="A568" s="4662">
        <v>3.6</v>
      </c>
      <c r="B568" s="4662" t="s">
        <v>4368</v>
      </c>
      <c r="C568" s="4655">
        <v>0.18</v>
      </c>
      <c r="D568" s="4659" t="s">
        <v>2430</v>
      </c>
      <c r="E568" s="4656"/>
      <c r="F568" s="4959">
        <f t="shared" si="35"/>
        <v>0</v>
      </c>
      <c r="G568" s="4602"/>
    </row>
    <row r="569" spans="1:7">
      <c r="A569" s="4662">
        <v>3.7</v>
      </c>
      <c r="B569" s="4662" t="s">
        <v>4369</v>
      </c>
      <c r="C569" s="4655">
        <v>3.34</v>
      </c>
      <c r="D569" s="4659" t="s">
        <v>2430</v>
      </c>
      <c r="E569" s="4656"/>
      <c r="F569" s="4959">
        <f t="shared" si="35"/>
        <v>0</v>
      </c>
      <c r="G569" s="4602"/>
    </row>
    <row r="570" spans="1:7">
      <c r="A570" s="4662">
        <v>3.8</v>
      </c>
      <c r="B570" s="4662" t="s">
        <v>4370</v>
      </c>
      <c r="C570" s="4655">
        <v>4</v>
      </c>
      <c r="D570" s="4634" t="s">
        <v>2433</v>
      </c>
      <c r="E570" s="4656"/>
      <c r="F570" s="4959">
        <f t="shared" si="35"/>
        <v>0</v>
      </c>
      <c r="G570" s="4602"/>
    </row>
    <row r="571" spans="1:7">
      <c r="A571" s="4662">
        <v>3.9</v>
      </c>
      <c r="B571" s="4654" t="s">
        <v>4371</v>
      </c>
      <c r="C571" s="4655">
        <v>18.07</v>
      </c>
      <c r="D571" s="4634" t="s">
        <v>2432</v>
      </c>
      <c r="E571" s="4656"/>
      <c r="F571" s="4959">
        <f t="shared" si="35"/>
        <v>0</v>
      </c>
      <c r="G571" s="4602"/>
    </row>
    <row r="572" spans="1:7">
      <c r="A572" s="4662"/>
      <c r="B572" s="4663"/>
      <c r="C572" s="4664"/>
      <c r="D572" s="4660"/>
      <c r="E572" s="4656"/>
      <c r="F572" s="4959" t="str">
        <f t="shared" si="35"/>
        <v xml:space="preserve"> </v>
      </c>
      <c r="G572" s="4602"/>
    </row>
    <row r="573" spans="1:7">
      <c r="A573" s="4661">
        <v>4</v>
      </c>
      <c r="B573" s="4884" t="s">
        <v>3455</v>
      </c>
      <c r="C573" s="4664"/>
      <c r="D573" s="4660"/>
      <c r="E573" s="4656"/>
      <c r="F573" s="4959" t="str">
        <f t="shared" si="35"/>
        <v xml:space="preserve"> </v>
      </c>
      <c r="G573" s="4602"/>
    </row>
    <row r="574" spans="1:7">
      <c r="A574" s="4662">
        <v>4.0999999999999996</v>
      </c>
      <c r="B574" s="4654" t="s">
        <v>4372</v>
      </c>
      <c r="C574" s="4655">
        <v>6.6</v>
      </c>
      <c r="D574" s="4634" t="s">
        <v>2432</v>
      </c>
      <c r="E574" s="4656"/>
      <c r="F574" s="4959">
        <f t="shared" si="35"/>
        <v>0</v>
      </c>
      <c r="G574" s="4602"/>
    </row>
    <row r="575" spans="1:7">
      <c r="A575" s="4662">
        <v>4.2</v>
      </c>
      <c r="B575" s="4654" t="s">
        <v>4373</v>
      </c>
      <c r="C575" s="4655">
        <v>45.75</v>
      </c>
      <c r="D575" s="4634" t="s">
        <v>2432</v>
      </c>
      <c r="E575" s="4656"/>
      <c r="F575" s="4959">
        <f t="shared" si="35"/>
        <v>0</v>
      </c>
      <c r="G575" s="4602"/>
    </row>
    <row r="576" spans="1:7">
      <c r="A576" s="4662"/>
      <c r="B576" s="4663"/>
      <c r="C576" s="4664"/>
      <c r="D576" s="4660"/>
      <c r="E576" s="4656"/>
      <c r="F576" s="4959" t="str">
        <f t="shared" si="35"/>
        <v xml:space="preserve"> </v>
      </c>
      <c r="G576" s="4602"/>
    </row>
    <row r="577" spans="1:7">
      <c r="A577" s="4661">
        <v>5</v>
      </c>
      <c r="B577" s="4884" t="s">
        <v>859</v>
      </c>
      <c r="C577" s="4664"/>
      <c r="D577" s="4660"/>
      <c r="E577" s="4656"/>
      <c r="F577" s="4959" t="str">
        <f t="shared" si="35"/>
        <v xml:space="preserve"> </v>
      </c>
      <c r="G577" s="4602"/>
    </row>
    <row r="578" spans="1:7">
      <c r="A578" s="4662">
        <v>5.0999999999999996</v>
      </c>
      <c r="B578" s="4654" t="s">
        <v>2567</v>
      </c>
      <c r="C578" s="4655">
        <v>35.03</v>
      </c>
      <c r="D578" s="4634" t="s">
        <v>2432</v>
      </c>
      <c r="E578" s="4656"/>
      <c r="F578" s="4959">
        <f t="shared" si="35"/>
        <v>0</v>
      </c>
      <c r="G578" s="4602"/>
    </row>
    <row r="579" spans="1:7">
      <c r="A579" s="4662">
        <v>5.2</v>
      </c>
      <c r="B579" s="4654" t="s">
        <v>2395</v>
      </c>
      <c r="C579" s="4655">
        <v>56.3</v>
      </c>
      <c r="D579" s="4634" t="s">
        <v>2432</v>
      </c>
      <c r="E579" s="4656"/>
      <c r="F579" s="4959">
        <f t="shared" si="35"/>
        <v>0</v>
      </c>
      <c r="G579" s="4602"/>
    </row>
    <row r="580" spans="1:7">
      <c r="A580" s="4662">
        <v>5.3</v>
      </c>
      <c r="B580" s="4654" t="s">
        <v>2396</v>
      </c>
      <c r="C580" s="4655">
        <v>43.2</v>
      </c>
      <c r="D580" s="4634" t="s">
        <v>2432</v>
      </c>
      <c r="E580" s="4656"/>
      <c r="F580" s="4959">
        <f t="shared" si="35"/>
        <v>0</v>
      </c>
      <c r="G580" s="4602"/>
    </row>
    <row r="581" spans="1:7">
      <c r="A581" s="4662">
        <v>5.4</v>
      </c>
      <c r="B581" s="4654" t="s">
        <v>4374</v>
      </c>
      <c r="C581" s="4655">
        <v>27.12</v>
      </c>
      <c r="D581" s="4634" t="s">
        <v>2432</v>
      </c>
      <c r="E581" s="4656"/>
      <c r="F581" s="4959">
        <f t="shared" si="35"/>
        <v>0</v>
      </c>
      <c r="G581" s="4602"/>
    </row>
    <row r="582" spans="1:7">
      <c r="A582" s="4662">
        <v>5.5</v>
      </c>
      <c r="B582" s="4654" t="s">
        <v>3457</v>
      </c>
      <c r="C582" s="4655">
        <v>28.13</v>
      </c>
      <c r="D582" s="4634" t="s">
        <v>2432</v>
      </c>
      <c r="E582" s="4656"/>
      <c r="F582" s="4959">
        <f t="shared" si="35"/>
        <v>0</v>
      </c>
      <c r="G582" s="4602"/>
    </row>
    <row r="583" spans="1:7">
      <c r="A583" s="4662">
        <v>5.6</v>
      </c>
      <c r="B583" s="4654" t="s">
        <v>2362</v>
      </c>
      <c r="C583" s="4665">
        <v>20.9</v>
      </c>
      <c r="D583" s="4659" t="s">
        <v>1</v>
      </c>
      <c r="E583" s="4656"/>
      <c r="F583" s="4959">
        <f t="shared" si="35"/>
        <v>0</v>
      </c>
      <c r="G583" s="4602"/>
    </row>
    <row r="584" spans="1:7">
      <c r="A584" s="4662">
        <v>5.7</v>
      </c>
      <c r="B584" s="4654" t="s">
        <v>3458</v>
      </c>
      <c r="C584" s="4655">
        <v>62.6</v>
      </c>
      <c r="D584" s="4659" t="s">
        <v>1</v>
      </c>
      <c r="E584" s="4656"/>
      <c r="F584" s="4959">
        <f t="shared" si="35"/>
        <v>0</v>
      </c>
      <c r="G584" s="4602"/>
    </row>
    <row r="585" spans="1:7">
      <c r="A585" s="4662">
        <v>5.8</v>
      </c>
      <c r="B585" s="4654" t="s">
        <v>4375</v>
      </c>
      <c r="C585" s="4655">
        <v>20.100000000000001</v>
      </c>
      <c r="D585" s="4659" t="s">
        <v>1</v>
      </c>
      <c r="E585" s="4656"/>
      <c r="F585" s="4959">
        <f t="shared" si="35"/>
        <v>0</v>
      </c>
      <c r="G585" s="4602"/>
    </row>
    <row r="586" spans="1:7">
      <c r="A586" s="4662">
        <v>5.9</v>
      </c>
      <c r="B586" s="4654" t="s">
        <v>3459</v>
      </c>
      <c r="C586" s="4655">
        <v>126.62</v>
      </c>
      <c r="D586" s="4634" t="s">
        <v>2432</v>
      </c>
      <c r="E586" s="4656"/>
      <c r="F586" s="4959">
        <f t="shared" si="35"/>
        <v>0</v>
      </c>
      <c r="G586" s="4602"/>
    </row>
    <row r="587" spans="1:7" ht="9" customHeight="1">
      <c r="A587" s="4662"/>
      <c r="B587" s="4654"/>
      <c r="C587" s="4655"/>
      <c r="D587" s="4659"/>
      <c r="E587" s="4656"/>
      <c r="F587" s="4959" t="str">
        <f t="shared" si="35"/>
        <v xml:space="preserve"> </v>
      </c>
      <c r="G587" s="4602"/>
    </row>
    <row r="588" spans="1:7">
      <c r="A588" s="4661">
        <v>6</v>
      </c>
      <c r="B588" s="4663" t="s">
        <v>766</v>
      </c>
      <c r="C588" s="4655">
        <v>13.52</v>
      </c>
      <c r="D588" s="4634" t="s">
        <v>2432</v>
      </c>
      <c r="E588" s="5173"/>
      <c r="F588" s="4959">
        <f t="shared" si="35"/>
        <v>0</v>
      </c>
      <c r="G588" s="4602"/>
    </row>
    <row r="589" spans="1:7" ht="9" customHeight="1">
      <c r="A589" s="4662"/>
      <c r="B589" s="4654"/>
      <c r="C589" s="4655"/>
      <c r="D589" s="4659"/>
      <c r="E589" s="4656"/>
      <c r="F589" s="4959" t="str">
        <f t="shared" si="35"/>
        <v xml:space="preserve"> </v>
      </c>
      <c r="G589" s="4602"/>
    </row>
    <row r="590" spans="1:7">
      <c r="A590" s="4661">
        <v>7</v>
      </c>
      <c r="B590" s="4884" t="s">
        <v>3461</v>
      </c>
      <c r="C590" s="4655"/>
      <c r="D590" s="4659"/>
      <c r="E590" s="4656"/>
      <c r="F590" s="4959" t="str">
        <f t="shared" si="35"/>
        <v xml:space="preserve"> </v>
      </c>
      <c r="G590" s="4602"/>
    </row>
    <row r="591" spans="1:7">
      <c r="A591" s="4662">
        <v>7.1</v>
      </c>
      <c r="B591" s="4654" t="s">
        <v>4376</v>
      </c>
      <c r="C591" s="4655">
        <v>1</v>
      </c>
      <c r="D591" s="4634" t="s">
        <v>2433</v>
      </c>
      <c r="E591" s="4656"/>
      <c r="F591" s="4959">
        <f t="shared" si="35"/>
        <v>0</v>
      </c>
      <c r="G591" s="4602"/>
    </row>
    <row r="592" spans="1:7">
      <c r="A592" s="4662">
        <v>7.2</v>
      </c>
      <c r="B592" s="4619" t="s">
        <v>3463</v>
      </c>
      <c r="C592" s="4655">
        <v>12.91</v>
      </c>
      <c r="D592" s="4634" t="s">
        <v>2601</v>
      </c>
      <c r="E592" s="4656"/>
      <c r="F592" s="4959">
        <f t="shared" si="35"/>
        <v>0</v>
      </c>
      <c r="G592" s="4602"/>
    </row>
    <row r="593" spans="1:7">
      <c r="A593" s="4662">
        <v>7.3</v>
      </c>
      <c r="B593" s="4662" t="s">
        <v>4377</v>
      </c>
      <c r="C593" s="4655">
        <v>1</v>
      </c>
      <c r="D593" s="4634" t="s">
        <v>2433</v>
      </c>
      <c r="E593" s="4656"/>
      <c r="F593" s="4959">
        <f t="shared" si="35"/>
        <v>0</v>
      </c>
      <c r="G593" s="4602"/>
    </row>
    <row r="594" spans="1:7">
      <c r="A594" s="4662"/>
      <c r="B594" s="4654"/>
      <c r="C594" s="4679"/>
      <c r="D594" s="4634"/>
      <c r="E594" s="4656"/>
      <c r="F594" s="4959" t="str">
        <f t="shared" si="35"/>
        <v xml:space="preserve"> </v>
      </c>
      <c r="G594" s="4602"/>
    </row>
    <row r="595" spans="1:7">
      <c r="A595" s="4661">
        <v>8</v>
      </c>
      <c r="B595" s="4884" t="s">
        <v>3464</v>
      </c>
      <c r="C595" s="4679"/>
      <c r="D595" s="4634"/>
      <c r="E595" s="4656"/>
      <c r="F595" s="4959" t="str">
        <f t="shared" si="35"/>
        <v xml:space="preserve"> </v>
      </c>
      <c r="G595" s="4602"/>
    </row>
    <row r="596" spans="1:7">
      <c r="A596" s="4662">
        <v>8.1</v>
      </c>
      <c r="B596" s="4619" t="s">
        <v>4378</v>
      </c>
      <c r="C596" s="4655">
        <v>6</v>
      </c>
      <c r="D596" s="4634" t="s">
        <v>2433</v>
      </c>
      <c r="E596" s="4656"/>
      <c r="F596" s="4959">
        <f t="shared" si="35"/>
        <v>0</v>
      </c>
      <c r="G596" s="4602"/>
    </row>
    <row r="597" spans="1:7">
      <c r="A597" s="4662">
        <v>8.1999999999999993</v>
      </c>
      <c r="B597" s="4619" t="s">
        <v>3466</v>
      </c>
      <c r="C597" s="4655">
        <v>1</v>
      </c>
      <c r="D597" s="4634" t="s">
        <v>2433</v>
      </c>
      <c r="E597" s="4656"/>
      <c r="F597" s="4959">
        <f t="shared" si="35"/>
        <v>0</v>
      </c>
      <c r="G597" s="4602"/>
    </row>
    <row r="598" spans="1:7">
      <c r="A598" s="4662">
        <v>8.3000000000000007</v>
      </c>
      <c r="B598" s="4619" t="s">
        <v>4379</v>
      </c>
      <c r="C598" s="4655">
        <v>2</v>
      </c>
      <c r="D598" s="4634" t="s">
        <v>2433</v>
      </c>
      <c r="E598" s="4656"/>
      <c r="F598" s="4959">
        <f t="shared" si="35"/>
        <v>0</v>
      </c>
      <c r="G598" s="4602"/>
    </row>
    <row r="599" spans="1:7" ht="25.5">
      <c r="A599" s="4662">
        <v>8.4</v>
      </c>
      <c r="B599" s="4619" t="s">
        <v>4349</v>
      </c>
      <c r="C599" s="5023">
        <v>1</v>
      </c>
      <c r="D599" s="5024" t="s">
        <v>2433</v>
      </c>
      <c r="E599" s="5167"/>
      <c r="F599" s="4959">
        <f t="shared" si="35"/>
        <v>0</v>
      </c>
      <c r="G599" s="4602"/>
    </row>
    <row r="600" spans="1:7">
      <c r="A600" s="4662"/>
      <c r="B600" s="4666"/>
      <c r="C600" s="4679"/>
      <c r="D600" s="4634"/>
      <c r="E600" s="4656"/>
      <c r="F600" s="4959" t="str">
        <f t="shared" si="35"/>
        <v xml:space="preserve"> </v>
      </c>
      <c r="G600" s="4602"/>
    </row>
    <row r="601" spans="1:7" ht="25.5">
      <c r="A601" s="4661">
        <v>9</v>
      </c>
      <c r="B601" s="4884" t="s">
        <v>4380</v>
      </c>
      <c r="C601" s="4679"/>
      <c r="D601" s="4634"/>
      <c r="E601" s="4656"/>
      <c r="F601" s="4959" t="str">
        <f t="shared" si="35"/>
        <v xml:space="preserve"> </v>
      </c>
      <c r="G601" s="4602"/>
    </row>
    <row r="602" spans="1:7">
      <c r="A602" s="4662">
        <v>9.1</v>
      </c>
      <c r="B602" s="4619" t="s">
        <v>3647</v>
      </c>
      <c r="C602" s="4667">
        <v>2</v>
      </c>
      <c r="D602" s="4659" t="s">
        <v>2433</v>
      </c>
      <c r="E602" s="4656"/>
      <c r="F602" s="4959">
        <f t="shared" si="35"/>
        <v>0</v>
      </c>
      <c r="G602" s="4602"/>
    </row>
    <row r="603" spans="1:7">
      <c r="A603" s="4662">
        <v>9.1999999999999993</v>
      </c>
      <c r="B603" s="4619" t="s">
        <v>3469</v>
      </c>
      <c r="C603" s="4667">
        <v>2</v>
      </c>
      <c r="D603" s="4659" t="s">
        <v>2433</v>
      </c>
      <c r="E603" s="4656"/>
      <c r="F603" s="4959">
        <f t="shared" si="35"/>
        <v>0</v>
      </c>
      <c r="G603" s="4602"/>
    </row>
    <row r="604" spans="1:7">
      <c r="A604" s="4662">
        <v>9.3000000000000007</v>
      </c>
      <c r="B604" s="4619" t="s">
        <v>4381</v>
      </c>
      <c r="C604" s="4616">
        <v>1</v>
      </c>
      <c r="D604" s="4659" t="s">
        <v>2433</v>
      </c>
      <c r="E604" s="4656"/>
      <c r="F604" s="4959">
        <f t="shared" si="35"/>
        <v>0</v>
      </c>
      <c r="G604" s="4602"/>
    </row>
    <row r="605" spans="1:7">
      <c r="A605" s="4662">
        <v>9.4</v>
      </c>
      <c r="B605" s="4619" t="s">
        <v>4382</v>
      </c>
      <c r="C605" s="4616">
        <v>30.55</v>
      </c>
      <c r="D605" s="4668" t="s">
        <v>1</v>
      </c>
      <c r="E605" s="4656"/>
      <c r="F605" s="4959">
        <f t="shared" si="35"/>
        <v>0</v>
      </c>
      <c r="G605" s="4602"/>
    </row>
    <row r="606" spans="1:7">
      <c r="A606" s="4662">
        <v>9.5</v>
      </c>
      <c r="B606" s="4619" t="s">
        <v>4383</v>
      </c>
      <c r="C606" s="4616">
        <v>25</v>
      </c>
      <c r="D606" s="4668" t="s">
        <v>1</v>
      </c>
      <c r="E606" s="4656"/>
      <c r="F606" s="4959">
        <f t="shared" si="35"/>
        <v>0</v>
      </c>
      <c r="G606" s="4602"/>
    </row>
    <row r="607" spans="1:7">
      <c r="A607" s="4662">
        <v>9.6</v>
      </c>
      <c r="B607" s="4619" t="s">
        <v>4384</v>
      </c>
      <c r="C607" s="4667">
        <v>1</v>
      </c>
      <c r="D607" s="4659" t="s">
        <v>42</v>
      </c>
      <c r="E607" s="4656"/>
      <c r="F607" s="4959">
        <f t="shared" si="35"/>
        <v>0</v>
      </c>
      <c r="G607" s="4602"/>
    </row>
    <row r="608" spans="1:7">
      <c r="A608" s="4662">
        <v>9.6999999999999993</v>
      </c>
      <c r="B608" s="4619" t="s">
        <v>4026</v>
      </c>
      <c r="C608" s="4667">
        <v>7</v>
      </c>
      <c r="D608" s="4659" t="s">
        <v>2433</v>
      </c>
      <c r="E608" s="4656"/>
      <c r="F608" s="4959">
        <f t="shared" si="35"/>
        <v>0</v>
      </c>
      <c r="G608" s="4602"/>
    </row>
    <row r="609" spans="1:7">
      <c r="A609" s="4662">
        <v>9.8000000000000007</v>
      </c>
      <c r="B609" s="4619" t="s">
        <v>3471</v>
      </c>
      <c r="C609" s="4667">
        <v>1</v>
      </c>
      <c r="D609" s="4659" t="s">
        <v>42</v>
      </c>
      <c r="E609" s="4656"/>
      <c r="F609" s="4959">
        <f t="shared" si="35"/>
        <v>0</v>
      </c>
      <c r="G609" s="4602"/>
    </row>
    <row r="610" spans="1:7">
      <c r="A610" s="4662"/>
      <c r="B610" s="4619"/>
      <c r="C610" s="4667"/>
      <c r="D610" s="4634"/>
      <c r="E610" s="4656"/>
      <c r="F610" s="4959" t="str">
        <f t="shared" si="35"/>
        <v xml:space="preserve"> </v>
      </c>
      <c r="G610" s="4602"/>
    </row>
    <row r="611" spans="1:7">
      <c r="A611" s="4661">
        <v>10</v>
      </c>
      <c r="B611" s="4661" t="s">
        <v>870</v>
      </c>
      <c r="C611" s="4655">
        <v>1</v>
      </c>
      <c r="D611" s="4659" t="s">
        <v>42</v>
      </c>
      <c r="E611" s="4656"/>
      <c r="F611" s="4959">
        <f t="shared" ref="F611" si="36">ROUND(C611*E611,2)</f>
        <v>0</v>
      </c>
      <c r="G611" s="4602"/>
    </row>
    <row r="612" spans="1:7">
      <c r="A612" s="5032"/>
      <c r="B612" s="4999" t="s">
        <v>4611</v>
      </c>
      <c r="C612" s="5000"/>
      <c r="D612" s="5000"/>
      <c r="E612" s="5169"/>
      <c r="F612" s="5002">
        <f>SUM(F552:F611)</f>
        <v>0</v>
      </c>
      <c r="G612" s="4602"/>
    </row>
    <row r="613" spans="1:7">
      <c r="A613" s="4972"/>
      <c r="B613" s="4884"/>
      <c r="C613" s="4989"/>
      <c r="D613" s="4988"/>
      <c r="E613" s="5168"/>
      <c r="F613" s="4989"/>
      <c r="G613" s="4602"/>
    </row>
    <row r="614" spans="1:7">
      <c r="A614" s="4972" t="s">
        <v>4612</v>
      </c>
      <c r="B614" s="4884" t="s">
        <v>3123</v>
      </c>
      <c r="C614" s="4987"/>
      <c r="D614" s="4988"/>
      <c r="E614" s="5168"/>
      <c r="F614" s="4989" t="str">
        <f t="shared" ref="F614" si="37">IF(C614&gt;0,(ROUND((E614*C614),2))," ")</f>
        <v xml:space="preserve"> </v>
      </c>
      <c r="G614" s="4602"/>
    </row>
    <row r="615" spans="1:7">
      <c r="A615" s="5033"/>
      <c r="B615" s="4884"/>
      <c r="C615" s="4987"/>
      <c r="D615" s="4988"/>
      <c r="E615" s="5168"/>
      <c r="F615" s="4989"/>
      <c r="G615" s="4602"/>
    </row>
    <row r="616" spans="1:7">
      <c r="A616" s="4978">
        <v>1</v>
      </c>
      <c r="B616" s="4884" t="s">
        <v>2165</v>
      </c>
      <c r="C616" s="4987"/>
      <c r="D616" s="4988"/>
      <c r="E616" s="5168"/>
      <c r="F616" s="4989" t="str">
        <f t="shared" ref="F616:F654" si="38">IF(C616&gt;0,(ROUND((E616*C616),2))," ")</f>
        <v xml:space="preserve"> </v>
      </c>
      <c r="G616" s="4602"/>
    </row>
    <row r="617" spans="1:7">
      <c r="A617" s="4975">
        <v>1.1000000000000001</v>
      </c>
      <c r="B617" s="4619" t="s">
        <v>4332</v>
      </c>
      <c r="C617" s="4980">
        <v>1</v>
      </c>
      <c r="D617" s="4659" t="s">
        <v>42</v>
      </c>
      <c r="E617" s="4656"/>
      <c r="F617" s="4959">
        <f t="shared" si="38"/>
        <v>0</v>
      </c>
      <c r="G617" s="4602"/>
    </row>
    <row r="618" spans="1:7">
      <c r="A618" s="4588"/>
      <c r="B618" s="4619"/>
      <c r="C618" s="4679"/>
      <c r="D618" s="4634"/>
      <c r="E618" s="4656"/>
      <c r="F618" s="4959" t="str">
        <f t="shared" si="38"/>
        <v xml:space="preserve"> </v>
      </c>
      <c r="G618" s="4602"/>
    </row>
    <row r="619" spans="1:7">
      <c r="A619" s="4978">
        <v>2</v>
      </c>
      <c r="B619" s="4884" t="s">
        <v>3709</v>
      </c>
      <c r="C619" s="4679"/>
      <c r="D619" s="4634"/>
      <c r="E619" s="4656"/>
      <c r="F619" s="4959" t="str">
        <f t="shared" si="38"/>
        <v xml:space="preserve"> </v>
      </c>
      <c r="G619" s="4602"/>
    </row>
    <row r="620" spans="1:7">
      <c r="A620" s="4975">
        <v>2.1</v>
      </c>
      <c r="B620" s="5007" t="s">
        <v>2398</v>
      </c>
      <c r="C620" s="4679">
        <v>8.9499999999999993</v>
      </c>
      <c r="D620" s="4634" t="s">
        <v>3154</v>
      </c>
      <c r="E620" s="4656"/>
      <c r="F620" s="4959">
        <f t="shared" si="38"/>
        <v>0</v>
      </c>
      <c r="G620" s="4602"/>
    </row>
    <row r="621" spans="1:7" ht="25.5">
      <c r="A621" s="4975">
        <v>2.2000000000000002</v>
      </c>
      <c r="B621" s="5007" t="s">
        <v>2399</v>
      </c>
      <c r="C621" s="4959">
        <v>4.33</v>
      </c>
      <c r="D621" s="4634" t="s">
        <v>2431</v>
      </c>
      <c r="E621" s="4656"/>
      <c r="F621" s="4959">
        <f t="shared" si="38"/>
        <v>0</v>
      </c>
      <c r="G621" s="4602"/>
    </row>
    <row r="622" spans="1:7" ht="25.5">
      <c r="A622" s="4975">
        <v>2.2999999999999998</v>
      </c>
      <c r="B622" s="5007" t="s">
        <v>3833</v>
      </c>
      <c r="C622" s="4679">
        <v>6.01</v>
      </c>
      <c r="D622" s="4634" t="s">
        <v>3156</v>
      </c>
      <c r="E622" s="4656"/>
      <c r="F622" s="4959">
        <f t="shared" si="38"/>
        <v>0</v>
      </c>
      <c r="G622" s="4602"/>
    </row>
    <row r="623" spans="1:7">
      <c r="A623" s="4588"/>
      <c r="B623" s="4619"/>
      <c r="C623" s="4679"/>
      <c r="D623" s="4634"/>
      <c r="E623" s="4656"/>
      <c r="F623" s="4959" t="str">
        <f t="shared" si="38"/>
        <v xml:space="preserve"> </v>
      </c>
      <c r="G623" s="4602"/>
    </row>
    <row r="624" spans="1:7" ht="14.25">
      <c r="A624" s="4978">
        <v>3</v>
      </c>
      <c r="B624" s="4884" t="s">
        <v>4385</v>
      </c>
      <c r="C624" s="4679"/>
      <c r="D624" s="4634"/>
      <c r="E624" s="4656"/>
      <c r="F624" s="4959" t="str">
        <f t="shared" si="38"/>
        <v xml:space="preserve"> </v>
      </c>
      <c r="G624" s="4602"/>
    </row>
    <row r="625" spans="1:7">
      <c r="A625" s="4975">
        <v>3.1</v>
      </c>
      <c r="B625" s="4619" t="s">
        <v>4386</v>
      </c>
      <c r="C625" s="4980">
        <v>1.78</v>
      </c>
      <c r="D625" s="4634" t="s">
        <v>2430</v>
      </c>
      <c r="E625" s="4656"/>
      <c r="F625" s="4959">
        <f t="shared" si="38"/>
        <v>0</v>
      </c>
      <c r="G625" s="4602"/>
    </row>
    <row r="626" spans="1:7">
      <c r="A626" s="4975">
        <v>3.2</v>
      </c>
      <c r="B626" s="4619" t="s">
        <v>4387</v>
      </c>
      <c r="C626" s="4980">
        <v>1.2</v>
      </c>
      <c r="D626" s="4634" t="s">
        <v>2430</v>
      </c>
      <c r="E626" s="4656"/>
      <c r="F626" s="4959">
        <f t="shared" si="38"/>
        <v>0</v>
      </c>
      <c r="G626" s="4602"/>
    </row>
    <row r="627" spans="1:7">
      <c r="A627" s="4975">
        <v>3.3</v>
      </c>
      <c r="B627" s="4619" t="s">
        <v>4388</v>
      </c>
      <c r="C627" s="4980">
        <v>1.22</v>
      </c>
      <c r="D627" s="4634" t="s">
        <v>2430</v>
      </c>
      <c r="E627" s="4656"/>
      <c r="F627" s="4959">
        <f t="shared" si="38"/>
        <v>0</v>
      </c>
      <c r="G627" s="4602"/>
    </row>
    <row r="628" spans="1:7">
      <c r="A628" s="4975">
        <v>3.4</v>
      </c>
      <c r="B628" s="4619" t="s">
        <v>4389</v>
      </c>
      <c r="C628" s="4980">
        <v>0.51</v>
      </c>
      <c r="D628" s="4634" t="s">
        <v>2430</v>
      </c>
      <c r="E628" s="4656"/>
      <c r="F628" s="4959">
        <f t="shared" si="38"/>
        <v>0</v>
      </c>
      <c r="G628" s="4602"/>
    </row>
    <row r="629" spans="1:7">
      <c r="A629" s="4975">
        <v>3.5</v>
      </c>
      <c r="B629" s="4619" t="s">
        <v>4390</v>
      </c>
      <c r="C629" s="4980">
        <v>1.04</v>
      </c>
      <c r="D629" s="4634" t="s">
        <v>2430</v>
      </c>
      <c r="E629" s="4656"/>
      <c r="F629" s="4959">
        <f t="shared" si="38"/>
        <v>0</v>
      </c>
      <c r="G629" s="4602"/>
    </row>
    <row r="630" spans="1:7">
      <c r="A630" s="4975">
        <v>3.6</v>
      </c>
      <c r="B630" s="4619" t="s">
        <v>4391</v>
      </c>
      <c r="C630" s="4980">
        <v>0.16</v>
      </c>
      <c r="D630" s="4634" t="s">
        <v>2430</v>
      </c>
      <c r="E630" s="4656"/>
      <c r="F630" s="4959">
        <f t="shared" si="38"/>
        <v>0</v>
      </c>
      <c r="G630" s="4602"/>
    </row>
    <row r="631" spans="1:7">
      <c r="A631" s="4975">
        <v>3.7</v>
      </c>
      <c r="B631" s="4619" t="s">
        <v>4392</v>
      </c>
      <c r="C631" s="4980">
        <v>2.1800000000000002</v>
      </c>
      <c r="D631" s="4634" t="s">
        <v>2430</v>
      </c>
      <c r="E631" s="4656"/>
      <c r="F631" s="4959">
        <f t="shared" si="38"/>
        <v>0</v>
      </c>
      <c r="G631" s="4602"/>
    </row>
    <row r="632" spans="1:7">
      <c r="A632" s="4975">
        <v>3.8</v>
      </c>
      <c r="B632" s="4619" t="s">
        <v>4393</v>
      </c>
      <c r="C632" s="4980">
        <v>1.07</v>
      </c>
      <c r="D632" s="4634" t="s">
        <v>2430</v>
      </c>
      <c r="E632" s="4656"/>
      <c r="F632" s="4959">
        <f t="shared" si="38"/>
        <v>0</v>
      </c>
      <c r="G632" s="4602"/>
    </row>
    <row r="633" spans="1:7">
      <c r="A633" s="4588"/>
      <c r="B633" s="4619"/>
      <c r="C633" s="4679"/>
      <c r="D633" s="4634"/>
      <c r="E633" s="4656"/>
      <c r="F633" s="4959" t="str">
        <f t="shared" si="38"/>
        <v xml:space="preserve"> </v>
      </c>
      <c r="G633" s="4602"/>
    </row>
    <row r="634" spans="1:7">
      <c r="A634" s="4978">
        <v>4</v>
      </c>
      <c r="B634" s="4884" t="s">
        <v>1848</v>
      </c>
      <c r="C634" s="4679"/>
      <c r="D634" s="4634"/>
      <c r="E634" s="4656"/>
      <c r="F634" s="4959" t="str">
        <f t="shared" si="38"/>
        <v xml:space="preserve"> </v>
      </c>
      <c r="G634" s="4602"/>
    </row>
    <row r="635" spans="1:7">
      <c r="A635" s="4975">
        <v>4.0999999999999996</v>
      </c>
      <c r="B635" s="4662" t="s">
        <v>3522</v>
      </c>
      <c r="C635" s="4980">
        <v>5.0599999999999996</v>
      </c>
      <c r="D635" s="4634" t="s">
        <v>2432</v>
      </c>
      <c r="E635" s="4656"/>
      <c r="F635" s="4959">
        <f t="shared" si="38"/>
        <v>0</v>
      </c>
      <c r="G635" s="4602"/>
    </row>
    <row r="636" spans="1:7">
      <c r="A636" s="4975">
        <v>4.2</v>
      </c>
      <c r="B636" s="4662" t="s">
        <v>3523</v>
      </c>
      <c r="C636" s="4980">
        <v>25.97</v>
      </c>
      <c r="D636" s="4634" t="s">
        <v>2432</v>
      </c>
      <c r="E636" s="4656"/>
      <c r="F636" s="4959">
        <f t="shared" si="38"/>
        <v>0</v>
      </c>
      <c r="G636" s="4602"/>
    </row>
    <row r="637" spans="1:7">
      <c r="A637" s="4975">
        <v>4.3</v>
      </c>
      <c r="B637" s="4619" t="s">
        <v>2401</v>
      </c>
      <c r="C637" s="4679">
        <v>5.2</v>
      </c>
      <c r="D637" s="4634" t="s">
        <v>2432</v>
      </c>
      <c r="E637" s="4656"/>
      <c r="F637" s="4959">
        <f t="shared" si="38"/>
        <v>0</v>
      </c>
      <c r="G637" s="4602"/>
    </row>
    <row r="638" spans="1:7">
      <c r="A638" s="4588"/>
      <c r="B638" s="4619"/>
      <c r="C638" s="4679"/>
      <c r="D638" s="4634"/>
      <c r="E638" s="4656"/>
      <c r="F638" s="4959" t="str">
        <f t="shared" si="38"/>
        <v xml:space="preserve"> </v>
      </c>
      <c r="G638" s="4602"/>
    </row>
    <row r="639" spans="1:7">
      <c r="A639" s="4978">
        <v>5</v>
      </c>
      <c r="B639" s="4884" t="s">
        <v>787</v>
      </c>
      <c r="C639" s="4679"/>
      <c r="D639" s="4634"/>
      <c r="E639" s="4656"/>
      <c r="F639" s="4959" t="str">
        <f t="shared" si="38"/>
        <v xml:space="preserve"> </v>
      </c>
      <c r="G639" s="4602"/>
    </row>
    <row r="640" spans="1:7">
      <c r="A640" s="4975">
        <v>5.0999999999999996</v>
      </c>
      <c r="B640" s="4619" t="s">
        <v>2567</v>
      </c>
      <c r="C640" s="4679">
        <v>33.71</v>
      </c>
      <c r="D640" s="4634" t="s">
        <v>2432</v>
      </c>
      <c r="E640" s="4656"/>
      <c r="F640" s="4959">
        <f t="shared" si="38"/>
        <v>0</v>
      </c>
      <c r="G640" s="4602"/>
    </row>
    <row r="641" spans="1:7">
      <c r="A641" s="4975">
        <v>5.2</v>
      </c>
      <c r="B641" s="4619" t="s">
        <v>2402</v>
      </c>
      <c r="C641" s="4679">
        <v>26.09</v>
      </c>
      <c r="D641" s="4634" t="s">
        <v>2432</v>
      </c>
      <c r="E641" s="4656"/>
      <c r="F641" s="4959">
        <f t="shared" si="38"/>
        <v>0</v>
      </c>
      <c r="G641" s="4602"/>
    </row>
    <row r="642" spans="1:7">
      <c r="A642" s="4975">
        <v>5.3</v>
      </c>
      <c r="B642" s="4619" t="s">
        <v>2345</v>
      </c>
      <c r="C642" s="4980">
        <v>34.11</v>
      </c>
      <c r="D642" s="4634" t="s">
        <v>2432</v>
      </c>
      <c r="E642" s="4656"/>
      <c r="F642" s="4959">
        <f t="shared" si="38"/>
        <v>0</v>
      </c>
      <c r="G642" s="4602"/>
    </row>
    <row r="643" spans="1:7">
      <c r="A643" s="4975">
        <v>5.4</v>
      </c>
      <c r="B643" s="4619" t="s">
        <v>4310</v>
      </c>
      <c r="C643" s="4980">
        <v>10.65</v>
      </c>
      <c r="D643" s="4634" t="s">
        <v>2432</v>
      </c>
      <c r="E643" s="4656"/>
      <c r="F643" s="4959">
        <f t="shared" si="38"/>
        <v>0</v>
      </c>
      <c r="G643" s="4602"/>
    </row>
    <row r="644" spans="1:7">
      <c r="A644" s="4975">
        <v>5.5</v>
      </c>
      <c r="B644" s="4619" t="s">
        <v>2343</v>
      </c>
      <c r="C644" s="4679">
        <v>18.2</v>
      </c>
      <c r="D644" s="4634" t="s">
        <v>2432</v>
      </c>
      <c r="E644" s="4656"/>
      <c r="F644" s="4959">
        <f t="shared" si="38"/>
        <v>0</v>
      </c>
      <c r="G644" s="4602"/>
    </row>
    <row r="645" spans="1:7">
      <c r="A645" s="4975">
        <v>5.6</v>
      </c>
      <c r="B645" s="4619" t="s">
        <v>3561</v>
      </c>
      <c r="C645" s="4980">
        <v>70.849999999999994</v>
      </c>
      <c r="D645" s="4634" t="s">
        <v>2432</v>
      </c>
      <c r="E645" s="4656"/>
      <c r="F645" s="4959">
        <f t="shared" si="38"/>
        <v>0</v>
      </c>
      <c r="G645" s="4602"/>
    </row>
    <row r="646" spans="1:7">
      <c r="A646" s="4975">
        <v>5.7</v>
      </c>
      <c r="B646" s="4619" t="s">
        <v>3524</v>
      </c>
      <c r="C646" s="4679">
        <v>103.6</v>
      </c>
      <c r="D646" s="4634" t="s">
        <v>1</v>
      </c>
      <c r="E646" s="4656"/>
      <c r="F646" s="4959">
        <f t="shared" si="38"/>
        <v>0</v>
      </c>
      <c r="G646" s="4602"/>
    </row>
    <row r="647" spans="1:7">
      <c r="A647" s="4975">
        <v>5.8</v>
      </c>
      <c r="B647" s="4619" t="s">
        <v>2362</v>
      </c>
      <c r="C647" s="4679">
        <v>14.1</v>
      </c>
      <c r="D647" s="4634" t="s">
        <v>1</v>
      </c>
      <c r="E647" s="4656"/>
      <c r="F647" s="4959">
        <f t="shared" si="38"/>
        <v>0</v>
      </c>
      <c r="G647" s="4602"/>
    </row>
    <row r="648" spans="1:7">
      <c r="A648" s="4975">
        <v>5.9</v>
      </c>
      <c r="B648" s="4619" t="s">
        <v>4345</v>
      </c>
      <c r="C648" s="4679">
        <v>13.5</v>
      </c>
      <c r="D648" s="4634" t="s">
        <v>1</v>
      </c>
      <c r="E648" s="4656"/>
      <c r="F648" s="4959">
        <f t="shared" si="38"/>
        <v>0</v>
      </c>
      <c r="G648" s="4602"/>
    </row>
    <row r="649" spans="1:7">
      <c r="A649" s="4588">
        <v>5.0999999999999996</v>
      </c>
      <c r="B649" s="4619" t="s">
        <v>2346</v>
      </c>
      <c r="C649" s="4980">
        <v>11.76</v>
      </c>
      <c r="D649" s="4634" t="s">
        <v>2432</v>
      </c>
      <c r="E649" s="4656"/>
      <c r="F649" s="4959">
        <f t="shared" si="38"/>
        <v>0</v>
      </c>
      <c r="G649" s="4602"/>
    </row>
    <row r="650" spans="1:7">
      <c r="A650" s="4588">
        <v>5.1100000000000003</v>
      </c>
      <c r="B650" s="4662" t="s">
        <v>3864</v>
      </c>
      <c r="C650" s="4679">
        <v>1</v>
      </c>
      <c r="D650" s="4634" t="s">
        <v>2433</v>
      </c>
      <c r="E650" s="4656"/>
      <c r="F650" s="4959">
        <f t="shared" si="38"/>
        <v>0</v>
      </c>
      <c r="G650" s="4602"/>
    </row>
    <row r="651" spans="1:7">
      <c r="A651" s="4588"/>
      <c r="B651" s="4662"/>
      <c r="C651" s="4679"/>
      <c r="D651" s="4634"/>
      <c r="E651" s="4656"/>
      <c r="F651" s="4959" t="str">
        <f t="shared" si="38"/>
        <v xml:space="preserve"> </v>
      </c>
      <c r="G651" s="4602"/>
    </row>
    <row r="652" spans="1:7">
      <c r="A652" s="4978">
        <v>6</v>
      </c>
      <c r="B652" s="4884" t="s">
        <v>3531</v>
      </c>
      <c r="C652" s="4980"/>
      <c r="D652" s="4634"/>
      <c r="E652" s="4656"/>
      <c r="F652" s="4959" t="str">
        <f t="shared" si="38"/>
        <v xml:space="preserve"> </v>
      </c>
      <c r="G652" s="4602"/>
    </row>
    <row r="653" spans="1:7">
      <c r="A653" s="4975">
        <v>6.1</v>
      </c>
      <c r="B653" s="4662" t="s">
        <v>4394</v>
      </c>
      <c r="C653" s="4980">
        <v>1</v>
      </c>
      <c r="D653" s="4634" t="s">
        <v>2433</v>
      </c>
      <c r="E653" s="4656"/>
      <c r="F653" s="4959">
        <f t="shared" si="38"/>
        <v>0</v>
      </c>
      <c r="G653" s="4602"/>
    </row>
    <row r="654" spans="1:7">
      <c r="A654" s="4975">
        <v>6.2</v>
      </c>
      <c r="B654" s="4662" t="s">
        <v>2418</v>
      </c>
      <c r="C654" s="4980">
        <v>23.73</v>
      </c>
      <c r="D654" s="4634" t="s">
        <v>2601</v>
      </c>
      <c r="E654" s="4656"/>
      <c r="F654" s="4959">
        <f t="shared" si="38"/>
        <v>0</v>
      </c>
      <c r="G654" s="4602"/>
    </row>
    <row r="655" spans="1:7">
      <c r="A655" s="4588"/>
      <c r="B655" s="4662"/>
      <c r="C655" s="4980"/>
      <c r="D655" s="4634"/>
      <c r="E655" s="4656"/>
      <c r="F655" s="4959"/>
      <c r="G655" s="4602"/>
    </row>
    <row r="656" spans="1:7">
      <c r="A656" s="4978">
        <v>7</v>
      </c>
      <c r="B656" s="4884" t="s">
        <v>819</v>
      </c>
      <c r="C656" s="4679"/>
      <c r="D656" s="4634"/>
      <c r="E656" s="4656"/>
      <c r="F656" s="4959" t="str">
        <f t="shared" ref="F656:F660" si="39">IF(C656&gt;0,(ROUND((E656*C656),2))," ")</f>
        <v xml:space="preserve"> </v>
      </c>
      <c r="G656" s="4602"/>
    </row>
    <row r="657" spans="1:7">
      <c r="A657" s="4975">
        <v>7.1</v>
      </c>
      <c r="B657" s="4619" t="s">
        <v>4395</v>
      </c>
      <c r="C657" s="4980">
        <v>1</v>
      </c>
      <c r="D657" s="4634" t="s">
        <v>2433</v>
      </c>
      <c r="E657" s="4656"/>
      <c r="F657" s="4959">
        <f t="shared" si="39"/>
        <v>0</v>
      </c>
      <c r="G657" s="4602"/>
    </row>
    <row r="658" spans="1:7">
      <c r="A658" s="4975">
        <v>7.2</v>
      </c>
      <c r="B658" s="4619" t="s">
        <v>3614</v>
      </c>
      <c r="C658" s="4980">
        <v>6</v>
      </c>
      <c r="D658" s="4634" t="s">
        <v>2433</v>
      </c>
      <c r="E658" s="4656"/>
      <c r="F658" s="4959">
        <f t="shared" si="39"/>
        <v>0</v>
      </c>
      <c r="G658" s="4602"/>
    </row>
    <row r="659" spans="1:7">
      <c r="A659" s="4975">
        <v>7.3</v>
      </c>
      <c r="B659" s="4619" t="s">
        <v>4396</v>
      </c>
      <c r="C659" s="4980">
        <v>1</v>
      </c>
      <c r="D659" s="4634" t="s">
        <v>2433</v>
      </c>
      <c r="E659" s="4656"/>
      <c r="F659" s="4959">
        <f t="shared" si="39"/>
        <v>0</v>
      </c>
      <c r="G659" s="4602"/>
    </row>
    <row r="660" spans="1:7">
      <c r="A660" s="4975">
        <v>7.4</v>
      </c>
      <c r="B660" s="4619" t="s">
        <v>3634</v>
      </c>
      <c r="C660" s="4980">
        <v>4</v>
      </c>
      <c r="D660" s="4634" t="s">
        <v>2433</v>
      </c>
      <c r="E660" s="4656"/>
      <c r="F660" s="4959">
        <f t="shared" si="39"/>
        <v>0</v>
      </c>
      <c r="G660" s="4602"/>
    </row>
    <row r="661" spans="1:7">
      <c r="A661" s="4975"/>
      <c r="B661" s="4619"/>
      <c r="C661" s="4980"/>
      <c r="D661" s="4634"/>
      <c r="E661" s="4656"/>
      <c r="F661" s="4959"/>
      <c r="G661" s="4602"/>
    </row>
    <row r="662" spans="1:7">
      <c r="A662" s="4661">
        <v>8</v>
      </c>
      <c r="B662" s="4661" t="s">
        <v>4397</v>
      </c>
      <c r="C662" s="4655">
        <v>1</v>
      </c>
      <c r="D662" s="4659" t="s">
        <v>42</v>
      </c>
      <c r="E662" s="4656"/>
      <c r="F662" s="4959">
        <f t="shared" ref="F662" si="40">ROUND(C662*E662,2)</f>
        <v>0</v>
      </c>
      <c r="G662" s="4602"/>
    </row>
    <row r="663" spans="1:7">
      <c r="A663" s="5032"/>
      <c r="B663" s="4999" t="s">
        <v>4613</v>
      </c>
      <c r="C663" s="5000"/>
      <c r="D663" s="5000"/>
      <c r="E663" s="5169"/>
      <c r="F663" s="5002">
        <f>SUM(F616:F662)</f>
        <v>0</v>
      </c>
      <c r="G663" s="4602"/>
    </row>
    <row r="664" spans="1:7">
      <c r="A664" s="4972"/>
      <c r="B664" s="4884"/>
      <c r="C664" s="4989"/>
      <c r="D664" s="4988"/>
      <c r="E664" s="5168"/>
      <c r="F664" s="4989"/>
      <c r="G664" s="4602"/>
    </row>
    <row r="665" spans="1:7">
      <c r="A665" s="4972" t="s">
        <v>4614</v>
      </c>
      <c r="B665" s="4884" t="s">
        <v>1668</v>
      </c>
      <c r="C665" s="4987"/>
      <c r="D665" s="4988"/>
      <c r="E665" s="5168"/>
      <c r="F665" s="4989" t="str">
        <f t="shared" ref="F665" si="41">IF(C665&gt;0,(ROUND((E665*C665),2))," ")</f>
        <v xml:space="preserve"> </v>
      </c>
      <c r="G665" s="4602"/>
    </row>
    <row r="666" spans="1:7">
      <c r="A666" s="5033"/>
      <c r="B666" s="4884"/>
      <c r="C666" s="4987"/>
      <c r="D666" s="4988"/>
      <c r="E666" s="5168"/>
      <c r="F666" s="4989"/>
      <c r="G666" s="4602"/>
    </row>
    <row r="667" spans="1:7">
      <c r="A667" s="4978">
        <v>1</v>
      </c>
      <c r="B667" s="4884" t="s">
        <v>2165</v>
      </c>
      <c r="C667" s="4679"/>
      <c r="D667" s="4634"/>
      <c r="E667" s="4656"/>
      <c r="F667" s="4959" t="str">
        <f t="shared" ref="F667" si="42">IF(C667&gt;0,(ROUND((E667*C667),2))," ")</f>
        <v xml:space="preserve"> </v>
      </c>
      <c r="G667" s="4602"/>
    </row>
    <row r="668" spans="1:7">
      <c r="A668" s="4975">
        <v>1.1000000000000001</v>
      </c>
      <c r="B668" s="4619" t="s">
        <v>4028</v>
      </c>
      <c r="C668" s="4679">
        <v>1</v>
      </c>
      <c r="D668" s="4634" t="s">
        <v>42</v>
      </c>
      <c r="E668" s="4656"/>
      <c r="F668" s="4959">
        <f>IF(C668&gt;0,(ROUND((E668*C668),2))," ")</f>
        <v>0</v>
      </c>
      <c r="G668" s="4602"/>
    </row>
    <row r="669" spans="1:7">
      <c r="A669" s="4588"/>
      <c r="B669" s="4619"/>
      <c r="C669" s="4679"/>
      <c r="D669" s="4634"/>
      <c r="E669" s="4656"/>
      <c r="F669" s="4959" t="str">
        <f t="shared" ref="F669:F700" si="43">IF(C669&gt;0,(ROUND((E669*C669),2))," ")</f>
        <v xml:space="preserve"> </v>
      </c>
      <c r="G669" s="4602"/>
    </row>
    <row r="670" spans="1:7">
      <c r="A670" s="4978">
        <v>2</v>
      </c>
      <c r="B670" s="4884" t="s">
        <v>38</v>
      </c>
      <c r="C670" s="4679"/>
      <c r="D670" s="4634"/>
      <c r="E670" s="4656"/>
      <c r="F670" s="4959" t="str">
        <f t="shared" si="43"/>
        <v xml:space="preserve"> </v>
      </c>
      <c r="G670" s="4602"/>
    </row>
    <row r="671" spans="1:7">
      <c r="A671" s="4975">
        <v>2.1</v>
      </c>
      <c r="B671" s="5034" t="s">
        <v>2403</v>
      </c>
      <c r="C671" s="4616">
        <v>25.85</v>
      </c>
      <c r="D671" s="4634" t="s">
        <v>3154</v>
      </c>
      <c r="E671" s="4656"/>
      <c r="F671" s="4959">
        <f t="shared" si="43"/>
        <v>0</v>
      </c>
      <c r="G671" s="4602"/>
    </row>
    <row r="672" spans="1:7" ht="25.5">
      <c r="A672" s="4975">
        <v>2.2000000000000002</v>
      </c>
      <c r="B672" s="5034" t="s">
        <v>2399</v>
      </c>
      <c r="C672" s="4616">
        <v>11.49</v>
      </c>
      <c r="D672" s="4634" t="s">
        <v>2431</v>
      </c>
      <c r="E672" s="4656"/>
      <c r="F672" s="4959">
        <f t="shared" si="43"/>
        <v>0</v>
      </c>
      <c r="G672" s="4602"/>
    </row>
    <row r="673" spans="1:7" ht="25.5">
      <c r="A673" s="4975">
        <v>2.2999999999999998</v>
      </c>
      <c r="B673" s="5034" t="s">
        <v>2400</v>
      </c>
      <c r="C673" s="4616">
        <v>17.23</v>
      </c>
      <c r="D673" s="4634" t="s">
        <v>3156</v>
      </c>
      <c r="E673" s="4656"/>
      <c r="F673" s="4959">
        <f t="shared" si="43"/>
        <v>0</v>
      </c>
      <c r="G673" s="4602"/>
    </row>
    <row r="674" spans="1:7">
      <c r="A674" s="4588"/>
      <c r="B674" s="4619"/>
      <c r="C674" s="4679"/>
      <c r="D674" s="4634"/>
      <c r="E674" s="4656"/>
      <c r="F674" s="4959" t="str">
        <f t="shared" si="43"/>
        <v xml:space="preserve"> </v>
      </c>
      <c r="G674" s="4602"/>
    </row>
    <row r="675" spans="1:7" ht="14.25">
      <c r="A675" s="4978">
        <v>3</v>
      </c>
      <c r="B675" s="4884" t="s">
        <v>4398</v>
      </c>
      <c r="C675" s="4679"/>
      <c r="D675" s="4634"/>
      <c r="E675" s="4656"/>
      <c r="F675" s="4959" t="str">
        <f t="shared" si="43"/>
        <v xml:space="preserve"> </v>
      </c>
      <c r="G675" s="4602"/>
    </row>
    <row r="676" spans="1:7" ht="14.25">
      <c r="A676" s="4975">
        <v>3.1</v>
      </c>
      <c r="B676" s="4619" t="s">
        <v>4399</v>
      </c>
      <c r="C676" s="4679">
        <v>8.6199999999999992</v>
      </c>
      <c r="D676" s="4634" t="s">
        <v>2430</v>
      </c>
      <c r="E676" s="4656"/>
      <c r="F676" s="4959">
        <f t="shared" si="43"/>
        <v>0</v>
      </c>
      <c r="G676" s="4602"/>
    </row>
    <row r="677" spans="1:7">
      <c r="A677" s="4975">
        <v>3.2</v>
      </c>
      <c r="B677" s="4619" t="s">
        <v>4400</v>
      </c>
      <c r="C677" s="4679">
        <v>0.93</v>
      </c>
      <c r="D677" s="4634" t="s">
        <v>2430</v>
      </c>
      <c r="E677" s="4656"/>
      <c r="F677" s="4959">
        <f t="shared" si="43"/>
        <v>0</v>
      </c>
      <c r="G677" s="4602"/>
    </row>
    <row r="678" spans="1:7">
      <c r="A678" s="4975">
        <v>3.3</v>
      </c>
      <c r="B678" s="4619" t="s">
        <v>4401</v>
      </c>
      <c r="C678" s="4679">
        <v>8.83</v>
      </c>
      <c r="D678" s="4634" t="s">
        <v>2430</v>
      </c>
      <c r="E678" s="4656"/>
      <c r="F678" s="4959">
        <f t="shared" si="43"/>
        <v>0</v>
      </c>
      <c r="G678" s="4602"/>
    </row>
    <row r="679" spans="1:7">
      <c r="A679" s="4975">
        <v>3.4</v>
      </c>
      <c r="B679" s="4619" t="s">
        <v>4402</v>
      </c>
      <c r="C679" s="4679">
        <v>2</v>
      </c>
      <c r="D679" s="4634" t="s">
        <v>2433</v>
      </c>
      <c r="E679" s="4656"/>
      <c r="F679" s="4959">
        <f t="shared" si="43"/>
        <v>0</v>
      </c>
      <c r="G679" s="4602"/>
    </row>
    <row r="680" spans="1:7" ht="11.25" customHeight="1">
      <c r="A680" s="4588"/>
      <c r="B680" s="4619"/>
      <c r="C680" s="4679"/>
      <c r="D680" s="4634"/>
      <c r="E680" s="4656"/>
      <c r="F680" s="4959" t="str">
        <f t="shared" si="43"/>
        <v xml:space="preserve"> </v>
      </c>
      <c r="G680" s="4602"/>
    </row>
    <row r="681" spans="1:7">
      <c r="A681" s="4978">
        <v>4</v>
      </c>
      <c r="B681" s="4884" t="s">
        <v>884</v>
      </c>
      <c r="C681" s="4679"/>
      <c r="D681" s="4634"/>
      <c r="E681" s="4656"/>
      <c r="F681" s="4959" t="str">
        <f t="shared" si="43"/>
        <v xml:space="preserve"> </v>
      </c>
      <c r="G681" s="4602"/>
    </row>
    <row r="682" spans="1:7">
      <c r="A682" s="4975">
        <v>4.0999999999999996</v>
      </c>
      <c r="B682" s="4619" t="s">
        <v>4403</v>
      </c>
      <c r="C682" s="4679">
        <v>51.06</v>
      </c>
      <c r="D682" s="4634" t="s">
        <v>2432</v>
      </c>
      <c r="E682" s="4656"/>
      <c r="F682" s="4959">
        <f t="shared" si="43"/>
        <v>0</v>
      </c>
      <c r="G682" s="4602"/>
    </row>
    <row r="683" spans="1:7">
      <c r="A683" s="4975">
        <v>4.2</v>
      </c>
      <c r="B683" s="4619" t="s">
        <v>4404</v>
      </c>
      <c r="C683" s="4679">
        <v>125.42</v>
      </c>
      <c r="D683" s="4634" t="s">
        <v>2432</v>
      </c>
      <c r="E683" s="4656"/>
      <c r="F683" s="4959">
        <f t="shared" si="43"/>
        <v>0</v>
      </c>
      <c r="G683" s="4602"/>
    </row>
    <row r="684" spans="1:7">
      <c r="A684" s="4975">
        <v>4.3</v>
      </c>
      <c r="B684" s="4619" t="s">
        <v>2404</v>
      </c>
      <c r="C684" s="4679">
        <v>2.78</v>
      </c>
      <c r="D684" s="4634" t="s">
        <v>2432</v>
      </c>
      <c r="E684" s="4656"/>
      <c r="F684" s="4959">
        <f t="shared" si="43"/>
        <v>0</v>
      </c>
      <c r="G684" s="4602"/>
    </row>
    <row r="685" spans="1:7" ht="9" customHeight="1">
      <c r="A685" s="4588"/>
      <c r="B685" s="4619"/>
      <c r="C685" s="4679"/>
      <c r="D685" s="4634"/>
      <c r="E685" s="4656"/>
      <c r="F685" s="4959" t="str">
        <f t="shared" si="43"/>
        <v xml:space="preserve"> </v>
      </c>
      <c r="G685" s="4602"/>
    </row>
    <row r="686" spans="1:7">
      <c r="A686" s="4978">
        <v>5</v>
      </c>
      <c r="B686" s="4884" t="s">
        <v>4405</v>
      </c>
      <c r="C686" s="4679"/>
      <c r="D686" s="4634"/>
      <c r="E686" s="4656"/>
      <c r="F686" s="4959" t="str">
        <f t="shared" si="43"/>
        <v xml:space="preserve"> </v>
      </c>
      <c r="G686" s="4602"/>
    </row>
    <row r="687" spans="1:7">
      <c r="A687" s="4975">
        <v>5.0999999999999996</v>
      </c>
      <c r="B687" s="4619" t="s">
        <v>2567</v>
      </c>
      <c r="C687" s="4679">
        <v>88.34</v>
      </c>
      <c r="D687" s="4634" t="s">
        <v>2432</v>
      </c>
      <c r="E687" s="4656"/>
      <c r="F687" s="4959">
        <f t="shared" si="43"/>
        <v>0</v>
      </c>
      <c r="G687" s="4602"/>
    </row>
    <row r="688" spans="1:7">
      <c r="A688" s="4975">
        <v>5.2</v>
      </c>
      <c r="B688" s="4619" t="s">
        <v>2402</v>
      </c>
      <c r="C688" s="4679">
        <v>172.36</v>
      </c>
      <c r="D688" s="4634" t="s">
        <v>2432</v>
      </c>
      <c r="E688" s="4656"/>
      <c r="F688" s="4959">
        <f t="shared" si="43"/>
        <v>0</v>
      </c>
      <c r="G688" s="4602"/>
    </row>
    <row r="689" spans="1:7">
      <c r="A689" s="4975">
        <v>5.3</v>
      </c>
      <c r="B689" s="4619" t="s">
        <v>2345</v>
      </c>
      <c r="C689" s="4679">
        <v>82.03</v>
      </c>
      <c r="D689" s="4634" t="s">
        <v>2432</v>
      </c>
      <c r="E689" s="4656"/>
      <c r="F689" s="4959">
        <f t="shared" si="43"/>
        <v>0</v>
      </c>
      <c r="G689" s="4602"/>
    </row>
    <row r="690" spans="1:7">
      <c r="A690" s="4975">
        <v>5.4</v>
      </c>
      <c r="B690" s="4619" t="s">
        <v>4310</v>
      </c>
      <c r="C690" s="4679">
        <v>66.78</v>
      </c>
      <c r="D690" s="4634" t="s">
        <v>2432</v>
      </c>
      <c r="E690" s="4656"/>
      <c r="F690" s="4959">
        <f t="shared" si="43"/>
        <v>0</v>
      </c>
      <c r="G690" s="4602"/>
    </row>
    <row r="691" spans="1:7">
      <c r="A691" s="4975">
        <v>5.5</v>
      </c>
      <c r="B691" s="4619" t="s">
        <v>1548</v>
      </c>
      <c r="C691" s="4679">
        <v>205.2</v>
      </c>
      <c r="D691" s="4634" t="s">
        <v>1</v>
      </c>
      <c r="E691" s="4656"/>
      <c r="F691" s="4959">
        <f t="shared" si="43"/>
        <v>0</v>
      </c>
      <c r="G691" s="4602"/>
    </row>
    <row r="692" spans="1:7">
      <c r="A692" s="4975">
        <v>5.6</v>
      </c>
      <c r="B692" s="4619" t="s">
        <v>4406</v>
      </c>
      <c r="C692" s="4959">
        <v>66.78</v>
      </c>
      <c r="D692" s="4634" t="s">
        <v>2432</v>
      </c>
      <c r="E692" s="4656"/>
      <c r="F692" s="4959">
        <f t="shared" si="43"/>
        <v>0</v>
      </c>
      <c r="G692" s="4602"/>
    </row>
    <row r="693" spans="1:7">
      <c r="A693" s="4975">
        <v>5.7</v>
      </c>
      <c r="B693" s="4619" t="s">
        <v>2397</v>
      </c>
      <c r="C693" s="4679">
        <v>88.34</v>
      </c>
      <c r="D693" s="4634" t="s">
        <v>2432</v>
      </c>
      <c r="E693" s="4656"/>
      <c r="F693" s="4959">
        <f t="shared" si="43"/>
        <v>0</v>
      </c>
      <c r="G693" s="4602"/>
    </row>
    <row r="694" spans="1:7">
      <c r="A694" s="4975">
        <v>5.8</v>
      </c>
      <c r="B694" s="4619" t="s">
        <v>2406</v>
      </c>
      <c r="C694" s="4679">
        <v>63.3</v>
      </c>
      <c r="D694" s="4634" t="s">
        <v>1</v>
      </c>
      <c r="E694" s="4656"/>
      <c r="F694" s="4959">
        <f t="shared" si="43"/>
        <v>0</v>
      </c>
      <c r="G694" s="4602"/>
    </row>
    <row r="695" spans="1:7">
      <c r="A695" s="4975">
        <v>5.9</v>
      </c>
      <c r="B695" s="4619" t="s">
        <v>2362</v>
      </c>
      <c r="C695" s="4616">
        <v>38.5</v>
      </c>
      <c r="D695" s="4981" t="s">
        <v>1</v>
      </c>
      <c r="E695" s="4656"/>
      <c r="F695" s="4959">
        <f t="shared" si="43"/>
        <v>0</v>
      </c>
      <c r="G695" s="4602"/>
    </row>
    <row r="696" spans="1:7">
      <c r="A696" s="4588">
        <v>5.0999999999999996</v>
      </c>
      <c r="B696" s="4654" t="s">
        <v>4375</v>
      </c>
      <c r="C696" s="4655">
        <v>38.1</v>
      </c>
      <c r="D696" s="4659" t="s">
        <v>1</v>
      </c>
      <c r="E696" s="4656"/>
      <c r="F696" s="4959">
        <f>IF(C696&gt;0,(ROUND((E696*C696),2))," ")</f>
        <v>0</v>
      </c>
      <c r="G696" s="4602"/>
    </row>
    <row r="697" spans="1:7">
      <c r="A697" s="4588">
        <v>5.1100000000000003</v>
      </c>
      <c r="B697" s="4619" t="s">
        <v>2346</v>
      </c>
      <c r="C697" s="4679">
        <v>38.1</v>
      </c>
      <c r="D697" s="4634" t="s">
        <v>2432</v>
      </c>
      <c r="E697" s="4656"/>
      <c r="F697" s="4959">
        <f t="shared" si="43"/>
        <v>0</v>
      </c>
      <c r="G697" s="4602"/>
    </row>
    <row r="698" spans="1:7">
      <c r="A698" s="4588">
        <v>5.12</v>
      </c>
      <c r="B698" s="4619" t="s">
        <v>2408</v>
      </c>
      <c r="C698" s="4679">
        <v>321.17</v>
      </c>
      <c r="D698" s="4634" t="s">
        <v>2432</v>
      </c>
      <c r="E698" s="4656"/>
      <c r="F698" s="4959">
        <f t="shared" si="43"/>
        <v>0</v>
      </c>
      <c r="G698" s="4602"/>
    </row>
    <row r="699" spans="1:7">
      <c r="A699" s="4588"/>
      <c r="B699" s="4619"/>
      <c r="C699" s="4679"/>
      <c r="D699" s="4634"/>
      <c r="E699" s="4656"/>
      <c r="F699" s="4959" t="str">
        <f t="shared" si="43"/>
        <v xml:space="preserve"> </v>
      </c>
      <c r="G699" s="4602"/>
    </row>
    <row r="700" spans="1:7">
      <c r="A700" s="4978">
        <v>6</v>
      </c>
      <c r="B700" s="4884" t="s">
        <v>909</v>
      </c>
      <c r="C700" s="4679"/>
      <c r="D700" s="4634"/>
      <c r="E700" s="4656"/>
      <c r="F700" s="4959" t="str">
        <f t="shared" si="43"/>
        <v xml:space="preserve"> </v>
      </c>
      <c r="G700" s="4602"/>
    </row>
    <row r="701" spans="1:7">
      <c r="A701" s="4975">
        <v>6.1</v>
      </c>
      <c r="B701" s="4619" t="s">
        <v>2935</v>
      </c>
      <c r="C701" s="4679">
        <v>6</v>
      </c>
      <c r="D701" s="4634" t="s">
        <v>2433</v>
      </c>
      <c r="E701" s="4656"/>
      <c r="F701" s="4959">
        <f>IF(C701&gt;0,(ROUND((E701*C701),2))," ")</f>
        <v>0</v>
      </c>
      <c r="G701" s="4602"/>
    </row>
    <row r="702" spans="1:7">
      <c r="A702" s="4588"/>
      <c r="B702" s="4619"/>
      <c r="C702" s="4679"/>
      <c r="D702" s="4634"/>
      <c r="E702" s="4656"/>
      <c r="F702" s="4959" t="str">
        <f t="shared" ref="F702:F703" si="44">IF(C702&gt;0,(ROUND((E702*C702),2))," ")</f>
        <v xml:space="preserve"> </v>
      </c>
      <c r="G702" s="4602"/>
    </row>
    <row r="703" spans="1:7">
      <c r="A703" s="4978">
        <v>7</v>
      </c>
      <c r="B703" s="4884" t="s">
        <v>4407</v>
      </c>
      <c r="C703" s="4679"/>
      <c r="D703" s="4634"/>
      <c r="E703" s="4656"/>
      <c r="F703" s="4959" t="str">
        <f t="shared" si="44"/>
        <v xml:space="preserve"> </v>
      </c>
      <c r="G703" s="4602"/>
    </row>
    <row r="704" spans="1:7">
      <c r="A704" s="4975">
        <f>A703+0.1</f>
        <v>7.1</v>
      </c>
      <c r="B704" s="4619" t="s">
        <v>4408</v>
      </c>
      <c r="C704" s="4616">
        <v>30.99</v>
      </c>
      <c r="D704" s="4981" t="s">
        <v>2601</v>
      </c>
      <c r="E704" s="4656"/>
      <c r="F704" s="4959">
        <f>IF(C704&gt;0,(ROUND((E704*C704),2))," ")</f>
        <v>0</v>
      </c>
      <c r="G704" s="4602"/>
    </row>
    <row r="705" spans="1:7">
      <c r="A705" s="4975">
        <f>A704+0.1</f>
        <v>7.2</v>
      </c>
      <c r="B705" s="4619" t="s">
        <v>4409</v>
      </c>
      <c r="C705" s="4616">
        <v>46.48</v>
      </c>
      <c r="D705" s="4981" t="s">
        <v>2601</v>
      </c>
      <c r="E705" s="4656"/>
      <c r="F705" s="4959">
        <f t="shared" ref="F705:F708" si="45">IF(C705&gt;0,(ROUND((E705*C705),2))," ")</f>
        <v>0</v>
      </c>
      <c r="G705" s="4602"/>
    </row>
    <row r="706" spans="1:7">
      <c r="A706" s="4975">
        <f t="shared" ref="A706:A708" si="46">A705+0.1</f>
        <v>7.3</v>
      </c>
      <c r="B706" s="4619" t="s">
        <v>4410</v>
      </c>
      <c r="C706" s="4616">
        <v>51.65</v>
      </c>
      <c r="D706" s="4981" t="s">
        <v>2601</v>
      </c>
      <c r="E706" s="4656"/>
      <c r="F706" s="4959">
        <f t="shared" si="45"/>
        <v>0</v>
      </c>
      <c r="G706" s="4602"/>
    </row>
    <row r="707" spans="1:7">
      <c r="A707" s="4975">
        <f t="shared" si="46"/>
        <v>7.4</v>
      </c>
      <c r="B707" s="4619" t="s">
        <v>4411</v>
      </c>
      <c r="C707" s="4616">
        <v>10.33</v>
      </c>
      <c r="D707" s="4981" t="s">
        <v>2601</v>
      </c>
      <c r="E707" s="4656"/>
      <c r="F707" s="4959">
        <f t="shared" si="45"/>
        <v>0</v>
      </c>
      <c r="G707" s="4602"/>
    </row>
    <row r="708" spans="1:7">
      <c r="A708" s="4975">
        <f t="shared" si="46"/>
        <v>7.5</v>
      </c>
      <c r="B708" s="4619" t="s">
        <v>4412</v>
      </c>
      <c r="C708" s="4616">
        <v>3.87</v>
      </c>
      <c r="D708" s="4981" t="s">
        <v>2601</v>
      </c>
      <c r="E708" s="4656"/>
      <c r="F708" s="4959">
        <f t="shared" si="45"/>
        <v>0</v>
      </c>
      <c r="G708" s="4602"/>
    </row>
    <row r="709" spans="1:7">
      <c r="A709" s="4588"/>
      <c r="B709" s="4619"/>
      <c r="C709" s="4679"/>
      <c r="D709" s="4634"/>
      <c r="E709" s="4656"/>
      <c r="F709" s="4959"/>
      <c r="G709" s="4602"/>
    </row>
    <row r="710" spans="1:7" ht="25.5">
      <c r="A710" s="4978">
        <v>8</v>
      </c>
      <c r="B710" s="4884" t="s">
        <v>4413</v>
      </c>
      <c r="C710" s="4980"/>
      <c r="D710" s="4634"/>
      <c r="E710" s="4656"/>
      <c r="F710" s="4959" t="str">
        <f t="shared" ref="F710:F713" si="47">IF(C710&gt;0,(ROUND((E710*C710),2))," ")</f>
        <v xml:space="preserve"> </v>
      </c>
      <c r="G710" s="4602"/>
    </row>
    <row r="711" spans="1:7">
      <c r="A711" s="4975">
        <v>8.1</v>
      </c>
      <c r="B711" s="4619" t="s">
        <v>4414</v>
      </c>
      <c r="C711" s="4980">
        <v>21.3</v>
      </c>
      <c r="D711" s="4981" t="s">
        <v>2601</v>
      </c>
      <c r="E711" s="4656"/>
      <c r="F711" s="4959">
        <f t="shared" si="47"/>
        <v>0</v>
      </c>
      <c r="G711" s="4602"/>
    </row>
    <row r="712" spans="1:7">
      <c r="A712" s="4975">
        <v>8.1999999999999993</v>
      </c>
      <c r="B712" s="4619" t="s">
        <v>4415</v>
      </c>
      <c r="C712" s="4980">
        <v>11.32</v>
      </c>
      <c r="D712" s="4981" t="s">
        <v>3956</v>
      </c>
      <c r="E712" s="4656"/>
      <c r="F712" s="4959">
        <f t="shared" si="47"/>
        <v>0</v>
      </c>
      <c r="G712" s="4602"/>
    </row>
    <row r="713" spans="1:7">
      <c r="A713" s="4975">
        <v>8.3000000000000007</v>
      </c>
      <c r="B713" s="4619" t="s">
        <v>4416</v>
      </c>
      <c r="C713" s="4980">
        <v>11.32</v>
      </c>
      <c r="D713" s="4981" t="s">
        <v>3956</v>
      </c>
      <c r="E713" s="4656"/>
      <c r="F713" s="4959">
        <f t="shared" si="47"/>
        <v>0</v>
      </c>
      <c r="G713" s="4602"/>
    </row>
    <row r="714" spans="1:7">
      <c r="A714" s="4588"/>
      <c r="B714" s="4619"/>
      <c r="C714" s="4679"/>
      <c r="D714" s="4634"/>
      <c r="E714" s="4656"/>
      <c r="F714" s="4959"/>
      <c r="G714" s="4602"/>
    </row>
    <row r="715" spans="1:7">
      <c r="A715" s="4978">
        <v>9</v>
      </c>
      <c r="B715" s="4884" t="s">
        <v>819</v>
      </c>
      <c r="C715" s="4679"/>
      <c r="D715" s="4634"/>
      <c r="E715" s="4656"/>
      <c r="F715" s="4959" t="str">
        <f t="shared" ref="F715:F720" si="48">IF(C715&gt;0,(ROUND((E715*C715),2))," ")</f>
        <v xml:space="preserve"> </v>
      </c>
      <c r="G715" s="4602"/>
    </row>
    <row r="716" spans="1:7">
      <c r="A716" s="4975">
        <v>9.1</v>
      </c>
      <c r="B716" s="4619" t="s">
        <v>2417</v>
      </c>
      <c r="C716" s="4616">
        <v>10</v>
      </c>
      <c r="D716" s="4981" t="s">
        <v>2433</v>
      </c>
      <c r="E716" s="4656"/>
      <c r="F716" s="4959">
        <f t="shared" si="48"/>
        <v>0</v>
      </c>
      <c r="G716" s="4602"/>
    </row>
    <row r="717" spans="1:7">
      <c r="A717" s="4975">
        <v>9.1999999999999993</v>
      </c>
      <c r="B717" s="4619" t="s">
        <v>2520</v>
      </c>
      <c r="C717" s="4616">
        <v>20</v>
      </c>
      <c r="D717" s="4981" t="s">
        <v>2433</v>
      </c>
      <c r="E717" s="4656"/>
      <c r="F717" s="4959">
        <f t="shared" si="48"/>
        <v>0</v>
      </c>
      <c r="G717" s="4602"/>
    </row>
    <row r="718" spans="1:7">
      <c r="A718" s="4975">
        <v>9.3000000000000007</v>
      </c>
      <c r="B718" s="4619" t="s">
        <v>2521</v>
      </c>
      <c r="C718" s="4616">
        <v>5</v>
      </c>
      <c r="D718" s="4981" t="s">
        <v>2433</v>
      </c>
      <c r="E718" s="4656"/>
      <c r="F718" s="4959">
        <f t="shared" si="48"/>
        <v>0</v>
      </c>
      <c r="G718" s="4602"/>
    </row>
    <row r="719" spans="1:7">
      <c r="A719" s="4975">
        <v>9.4</v>
      </c>
      <c r="B719" s="4619" t="s">
        <v>4417</v>
      </c>
      <c r="C719" s="4616">
        <v>1</v>
      </c>
      <c r="D719" s="4981" t="s">
        <v>2433</v>
      </c>
      <c r="E719" s="4656"/>
      <c r="F719" s="4959">
        <f t="shared" si="48"/>
        <v>0</v>
      </c>
      <c r="G719" s="4602"/>
    </row>
    <row r="720" spans="1:7">
      <c r="A720" s="4975">
        <v>9.5</v>
      </c>
      <c r="B720" s="4619" t="s">
        <v>4418</v>
      </c>
      <c r="C720" s="4679">
        <v>1</v>
      </c>
      <c r="D720" s="4634" t="s">
        <v>2433</v>
      </c>
      <c r="E720" s="4656"/>
      <c r="F720" s="4959">
        <f t="shared" si="48"/>
        <v>0</v>
      </c>
      <c r="G720" s="4602"/>
    </row>
    <row r="721" spans="1:7">
      <c r="A721" s="4975"/>
      <c r="B721" s="4619"/>
      <c r="C721" s="4679"/>
      <c r="D721" s="4634"/>
      <c r="E721" s="4656"/>
      <c r="F721" s="4959"/>
      <c r="G721" s="4602"/>
    </row>
    <row r="722" spans="1:7">
      <c r="A722" s="4978">
        <v>10</v>
      </c>
      <c r="B722" s="4884" t="s">
        <v>4419</v>
      </c>
      <c r="C722" s="4679"/>
      <c r="D722" s="4634"/>
      <c r="E722" s="4656"/>
      <c r="F722" s="4959" t="str">
        <f t="shared" ref="F722:F731" si="49">IF(C722&gt;0,(ROUND((E722*C722),2))," ")</f>
        <v xml:space="preserve"> </v>
      </c>
      <c r="G722" s="4602"/>
    </row>
    <row r="723" spans="1:7">
      <c r="A723" s="4975">
        <v>10.1</v>
      </c>
      <c r="B723" s="4619" t="s">
        <v>2409</v>
      </c>
      <c r="C723" s="4679">
        <v>1</v>
      </c>
      <c r="D723" s="4634" t="s">
        <v>2433</v>
      </c>
      <c r="E723" s="4656"/>
      <c r="F723" s="4959">
        <f t="shared" si="49"/>
        <v>0</v>
      </c>
      <c r="G723" s="4602"/>
    </row>
    <row r="724" spans="1:7">
      <c r="A724" s="4975">
        <v>10.199999999999999</v>
      </c>
      <c r="B724" s="4619" t="s">
        <v>2410</v>
      </c>
      <c r="C724" s="4679">
        <v>1</v>
      </c>
      <c r="D724" s="4634" t="s">
        <v>2433</v>
      </c>
      <c r="E724" s="4656"/>
      <c r="F724" s="4959">
        <f t="shared" si="49"/>
        <v>0</v>
      </c>
      <c r="G724" s="4602"/>
    </row>
    <row r="725" spans="1:7">
      <c r="A725" s="4975">
        <v>10.3</v>
      </c>
      <c r="B725" s="4619" t="s">
        <v>2411</v>
      </c>
      <c r="C725" s="4679">
        <v>1</v>
      </c>
      <c r="D725" s="4634" t="s">
        <v>2433</v>
      </c>
      <c r="E725" s="4656"/>
      <c r="F725" s="4959">
        <f t="shared" si="49"/>
        <v>0</v>
      </c>
      <c r="G725" s="4602"/>
    </row>
    <row r="726" spans="1:7">
      <c r="A726" s="4975">
        <v>10.4</v>
      </c>
      <c r="B726" s="4619" t="s">
        <v>2412</v>
      </c>
      <c r="C726" s="4679">
        <v>1</v>
      </c>
      <c r="D726" s="4634" t="s">
        <v>2433</v>
      </c>
      <c r="E726" s="4656"/>
      <c r="F726" s="4959">
        <f t="shared" si="49"/>
        <v>0</v>
      </c>
      <c r="G726" s="4602"/>
    </row>
    <row r="727" spans="1:7">
      <c r="A727" s="4975">
        <v>10.5</v>
      </c>
      <c r="B727" s="4619" t="s">
        <v>2413</v>
      </c>
      <c r="C727" s="4679">
        <v>1</v>
      </c>
      <c r="D727" s="4634" t="s">
        <v>2433</v>
      </c>
      <c r="E727" s="4656"/>
      <c r="F727" s="4959">
        <f t="shared" si="49"/>
        <v>0</v>
      </c>
      <c r="G727" s="4602"/>
    </row>
    <row r="728" spans="1:7">
      <c r="A728" s="4975">
        <v>10.6</v>
      </c>
      <c r="B728" s="4619" t="s">
        <v>4420</v>
      </c>
      <c r="C728" s="4679">
        <v>1</v>
      </c>
      <c r="D728" s="4634" t="s">
        <v>2433</v>
      </c>
      <c r="E728" s="4656"/>
      <c r="F728" s="4959">
        <f t="shared" si="49"/>
        <v>0</v>
      </c>
      <c r="G728" s="4602"/>
    </row>
    <row r="729" spans="1:7">
      <c r="A729" s="4975">
        <v>10.7</v>
      </c>
      <c r="B729" s="4662" t="s">
        <v>4421</v>
      </c>
      <c r="C729" s="4679">
        <v>4</v>
      </c>
      <c r="D729" s="4634" t="s">
        <v>2433</v>
      </c>
      <c r="E729" s="4656"/>
      <c r="F729" s="4959">
        <f t="shared" si="49"/>
        <v>0</v>
      </c>
      <c r="G729" s="4602"/>
    </row>
    <row r="730" spans="1:7">
      <c r="A730" s="4975">
        <v>10.8</v>
      </c>
      <c r="B730" s="4619" t="s">
        <v>4422</v>
      </c>
      <c r="C730" s="4679">
        <v>1</v>
      </c>
      <c r="D730" s="4634" t="s">
        <v>2433</v>
      </c>
      <c r="E730" s="4656"/>
      <c r="F730" s="4959">
        <f t="shared" si="49"/>
        <v>0</v>
      </c>
      <c r="G730" s="4602"/>
    </row>
    <row r="731" spans="1:7">
      <c r="A731" s="4975">
        <v>10.9</v>
      </c>
      <c r="B731" s="4619" t="s">
        <v>2416</v>
      </c>
      <c r="C731" s="4679">
        <v>1</v>
      </c>
      <c r="D731" s="4634" t="s">
        <v>42</v>
      </c>
      <c r="E731" s="4656"/>
      <c r="F731" s="4959">
        <f t="shared" si="49"/>
        <v>0</v>
      </c>
      <c r="G731" s="4602"/>
    </row>
    <row r="732" spans="1:7">
      <c r="A732" s="5035">
        <v>10.1</v>
      </c>
      <c r="B732" s="4662" t="s">
        <v>4423</v>
      </c>
      <c r="C732" s="4980">
        <v>1</v>
      </c>
      <c r="D732" s="4634" t="s">
        <v>2433</v>
      </c>
      <c r="E732" s="4656"/>
      <c r="F732" s="4959">
        <f t="shared" ref="F732" si="50">ROUND(C732*E732,2)</f>
        <v>0</v>
      </c>
      <c r="G732" s="4602"/>
    </row>
    <row r="733" spans="1:7">
      <c r="A733" s="4588">
        <v>10.11</v>
      </c>
      <c r="B733" s="4662" t="s">
        <v>3655</v>
      </c>
      <c r="C733" s="4679">
        <v>1</v>
      </c>
      <c r="D733" s="4634" t="s">
        <v>42</v>
      </c>
      <c r="E733" s="4656"/>
      <c r="F733" s="4959">
        <f t="shared" ref="F733" si="51">IF(C733&gt;0,(ROUND((E733*C733),2))," ")</f>
        <v>0</v>
      </c>
      <c r="G733" s="4602"/>
    </row>
    <row r="734" spans="1:7">
      <c r="A734" s="5009"/>
      <c r="B734" s="4976"/>
      <c r="C734" s="4980"/>
      <c r="D734" s="4634"/>
      <c r="E734" s="4656"/>
      <c r="F734" s="4959"/>
      <c r="G734" s="4602"/>
    </row>
    <row r="735" spans="1:7">
      <c r="A735" s="4669">
        <v>11</v>
      </c>
      <c r="B735" s="4669" t="s">
        <v>4397</v>
      </c>
      <c r="C735" s="4655">
        <v>1</v>
      </c>
      <c r="D735" s="4659" t="s">
        <v>42</v>
      </c>
      <c r="E735" s="4656"/>
      <c r="F735" s="4959">
        <f t="shared" ref="F735" si="52">ROUND(C735*E735,2)</f>
        <v>0</v>
      </c>
      <c r="G735" s="4602"/>
    </row>
    <row r="736" spans="1:7">
      <c r="A736" s="5032"/>
      <c r="B736" s="4999" t="s">
        <v>4615</v>
      </c>
      <c r="C736" s="5000"/>
      <c r="D736" s="5000"/>
      <c r="E736" s="5169"/>
      <c r="F736" s="5002">
        <f>SUM(F667:F735)</f>
        <v>0</v>
      </c>
      <c r="G736" s="4602"/>
    </row>
    <row r="737" spans="1:7">
      <c r="A737" s="4972"/>
      <c r="B737" s="4884"/>
      <c r="C737" s="4989"/>
      <c r="D737" s="4988"/>
      <c r="E737" s="5168"/>
      <c r="F737" s="4989"/>
      <c r="G737" s="4602"/>
    </row>
    <row r="738" spans="1:7">
      <c r="A738" s="4670" t="s">
        <v>4616</v>
      </c>
      <c r="B738" s="4663" t="s">
        <v>3537</v>
      </c>
      <c r="C738" s="4989"/>
      <c r="D738" s="4988"/>
      <c r="E738" s="5168"/>
      <c r="F738" s="4989"/>
      <c r="G738" s="4602"/>
    </row>
    <row r="739" spans="1:7">
      <c r="A739" s="4972"/>
      <c r="B739" s="4884"/>
      <c r="C739" s="4989"/>
      <c r="D739" s="4988"/>
      <c r="E739" s="5168"/>
      <c r="F739" s="4989"/>
      <c r="G739" s="4602"/>
    </row>
    <row r="740" spans="1:7" ht="25.5">
      <c r="A740" s="4978">
        <v>1</v>
      </c>
      <c r="B740" s="4884" t="s">
        <v>4424</v>
      </c>
      <c r="C740" s="4987"/>
      <c r="D740" s="4988"/>
      <c r="E740" s="5168"/>
      <c r="F740" s="4989" t="str">
        <f t="shared" ref="F740:F782" si="53">IF(C740&gt;0,(ROUND((E740*C740),2))," ")</f>
        <v xml:space="preserve"> </v>
      </c>
      <c r="G740" s="4602"/>
    </row>
    <row r="741" spans="1:7">
      <c r="A741" s="4992">
        <v>1.1000000000000001</v>
      </c>
      <c r="B741" s="4662" t="s">
        <v>4425</v>
      </c>
      <c r="C741" s="4980">
        <v>1</v>
      </c>
      <c r="D741" s="4981" t="s">
        <v>42</v>
      </c>
      <c r="E741" s="4656"/>
      <c r="F741" s="4959">
        <f t="shared" si="53"/>
        <v>0</v>
      </c>
      <c r="G741" s="4602"/>
    </row>
    <row r="742" spans="1:7">
      <c r="A742" s="4662"/>
      <c r="B742" s="4661"/>
      <c r="C742" s="4980"/>
      <c r="D742" s="4634"/>
      <c r="E742" s="5168"/>
      <c r="F742" s="4959" t="str">
        <f t="shared" si="53"/>
        <v xml:space="preserve"> </v>
      </c>
      <c r="G742" s="4602"/>
    </row>
    <row r="743" spans="1:7">
      <c r="A743" s="5036">
        <f>+A740+1</f>
        <v>2</v>
      </c>
      <c r="B743" s="4661" t="s">
        <v>14</v>
      </c>
      <c r="C743" s="4980"/>
      <c r="D743" s="4634"/>
      <c r="E743" s="5168"/>
      <c r="F743" s="4959" t="str">
        <f t="shared" si="53"/>
        <v xml:space="preserve"> </v>
      </c>
      <c r="G743" s="4602"/>
    </row>
    <row r="744" spans="1:7">
      <c r="A744" s="4975">
        <f>+A743+0.1</f>
        <v>2.1</v>
      </c>
      <c r="B744" s="4662" t="s">
        <v>4426</v>
      </c>
      <c r="C744" s="4980">
        <v>64.63</v>
      </c>
      <c r="D744" s="5011" t="s">
        <v>3154</v>
      </c>
      <c r="E744" s="4656"/>
      <c r="F744" s="4959">
        <f t="shared" si="53"/>
        <v>0</v>
      </c>
      <c r="G744" s="4602"/>
    </row>
    <row r="745" spans="1:7" ht="25.5">
      <c r="A745" s="4975">
        <f t="shared" ref="A745:A747" si="54">+A744+0.1</f>
        <v>2.2000000000000002</v>
      </c>
      <c r="B745" s="4619" t="s">
        <v>2399</v>
      </c>
      <c r="C745" s="4980">
        <v>46.25</v>
      </c>
      <c r="D745" s="5011" t="s">
        <v>2431</v>
      </c>
      <c r="E745" s="4656"/>
      <c r="F745" s="4959">
        <f t="shared" si="53"/>
        <v>0</v>
      </c>
      <c r="G745" s="4602"/>
    </row>
    <row r="746" spans="1:7">
      <c r="A746" s="4975">
        <f t="shared" si="54"/>
        <v>2.2999999999999998</v>
      </c>
      <c r="B746" s="4619" t="s">
        <v>4427</v>
      </c>
      <c r="C746" s="4980">
        <v>4.9800000000000004</v>
      </c>
      <c r="D746" s="5011" t="s">
        <v>3177</v>
      </c>
      <c r="E746" s="4656"/>
      <c r="F746" s="4959">
        <f t="shared" si="53"/>
        <v>0</v>
      </c>
      <c r="G746" s="4602"/>
    </row>
    <row r="747" spans="1:7" ht="25.5">
      <c r="A747" s="4975">
        <f t="shared" si="54"/>
        <v>2.4</v>
      </c>
      <c r="B747" s="4619" t="s">
        <v>4428</v>
      </c>
      <c r="C747" s="4980">
        <v>22.06</v>
      </c>
      <c r="D747" s="5011" t="s">
        <v>3156</v>
      </c>
      <c r="E747" s="4656"/>
      <c r="F747" s="4959">
        <f t="shared" si="53"/>
        <v>0</v>
      </c>
      <c r="G747" s="4602"/>
    </row>
    <row r="748" spans="1:7">
      <c r="A748" s="4662"/>
      <c r="B748" s="4662"/>
      <c r="C748" s="4980"/>
      <c r="D748" s="4634"/>
      <c r="E748" s="4656"/>
      <c r="F748" s="4959" t="str">
        <f t="shared" si="53"/>
        <v xml:space="preserve"> </v>
      </c>
      <c r="G748" s="4602"/>
    </row>
    <row r="749" spans="1:7" ht="14.25">
      <c r="A749" s="5036">
        <f>+A746+1</f>
        <v>3</v>
      </c>
      <c r="B749" s="4661" t="s">
        <v>4429</v>
      </c>
      <c r="C749" s="4980"/>
      <c r="D749" s="4634"/>
      <c r="E749" s="4656"/>
      <c r="F749" s="4959" t="str">
        <f t="shared" si="53"/>
        <v xml:space="preserve"> </v>
      </c>
      <c r="G749" s="4602"/>
    </row>
    <row r="750" spans="1:7" ht="14.25">
      <c r="A750" s="4975">
        <f>+A749+0.1</f>
        <v>3.1</v>
      </c>
      <c r="B750" s="4662" t="s">
        <v>4430</v>
      </c>
      <c r="C750" s="4980">
        <v>1.44</v>
      </c>
      <c r="D750" s="4634" t="s">
        <v>2430</v>
      </c>
      <c r="E750" s="4656"/>
      <c r="F750" s="4959">
        <f t="shared" si="53"/>
        <v>0</v>
      </c>
      <c r="G750" s="4602"/>
    </row>
    <row r="751" spans="1:7" ht="14.25">
      <c r="A751" s="4975">
        <f t="shared" ref="A751:A752" si="55">+A750+0.1</f>
        <v>3.2</v>
      </c>
      <c r="B751" s="5037" t="s">
        <v>4431</v>
      </c>
      <c r="C751" s="4991">
        <v>0.73</v>
      </c>
      <c r="D751" s="4634" t="s">
        <v>2430</v>
      </c>
      <c r="E751" s="4656"/>
      <c r="F751" s="4959">
        <f t="shared" si="53"/>
        <v>0</v>
      </c>
      <c r="G751" s="4602"/>
    </row>
    <row r="752" spans="1:7" ht="14.25">
      <c r="A752" s="4975">
        <f t="shared" si="55"/>
        <v>3.3</v>
      </c>
      <c r="B752" s="4662" t="s">
        <v>4432</v>
      </c>
      <c r="C752" s="4980">
        <v>0.51</v>
      </c>
      <c r="D752" s="4634" t="s">
        <v>2430</v>
      </c>
      <c r="E752" s="4656"/>
      <c r="F752" s="4959">
        <f t="shared" si="53"/>
        <v>0</v>
      </c>
      <c r="G752" s="4602"/>
    </row>
    <row r="753" spans="1:7">
      <c r="A753" s="4975"/>
      <c r="B753" s="4662"/>
      <c r="C753" s="4980"/>
      <c r="D753" s="4634"/>
      <c r="E753" s="4656"/>
      <c r="F753" s="4959" t="str">
        <f t="shared" si="53"/>
        <v xml:space="preserve"> </v>
      </c>
      <c r="G753" s="4602"/>
    </row>
    <row r="754" spans="1:7">
      <c r="A754" s="5036">
        <f>+A751+1</f>
        <v>4</v>
      </c>
      <c r="B754" s="4661" t="s">
        <v>1848</v>
      </c>
      <c r="C754" s="4980"/>
      <c r="D754" s="4634"/>
      <c r="E754" s="4656"/>
      <c r="F754" s="4959" t="str">
        <f t="shared" si="53"/>
        <v xml:space="preserve"> </v>
      </c>
      <c r="G754" s="4602"/>
    </row>
    <row r="755" spans="1:7">
      <c r="A755" s="4975">
        <f>+A754+0.1</f>
        <v>4.0999999999999996</v>
      </c>
      <c r="B755" s="4619" t="s">
        <v>4433</v>
      </c>
      <c r="C755" s="4980">
        <v>14.64</v>
      </c>
      <c r="D755" s="4634" t="s">
        <v>2432</v>
      </c>
      <c r="E755" s="4656"/>
      <c r="F755" s="4959">
        <f t="shared" si="53"/>
        <v>0</v>
      </c>
      <c r="G755" s="4602"/>
    </row>
    <row r="756" spans="1:7">
      <c r="A756" s="4662"/>
      <c r="B756" s="4662"/>
      <c r="C756" s="4980"/>
      <c r="D756" s="4634"/>
      <c r="E756" s="4656"/>
      <c r="F756" s="4959" t="str">
        <f t="shared" si="53"/>
        <v xml:space="preserve"> </v>
      </c>
      <c r="G756" s="4602"/>
    </row>
    <row r="757" spans="1:7">
      <c r="A757" s="5036">
        <f>+A754+1</f>
        <v>5</v>
      </c>
      <c r="B757" s="4661" t="s">
        <v>4434</v>
      </c>
      <c r="C757" s="4980"/>
      <c r="D757" s="4634"/>
      <c r="E757" s="4656"/>
      <c r="F757" s="4959" t="str">
        <f t="shared" si="53"/>
        <v xml:space="preserve"> </v>
      </c>
      <c r="G757" s="4602"/>
    </row>
    <row r="758" spans="1:7">
      <c r="A758" s="4975">
        <f>+A757+0.1</f>
        <v>5.0999999999999996</v>
      </c>
      <c r="B758" s="4662" t="s">
        <v>2402</v>
      </c>
      <c r="C758" s="4980">
        <v>18.899999999999999</v>
      </c>
      <c r="D758" s="4634" t="s">
        <v>2432</v>
      </c>
      <c r="E758" s="4656"/>
      <c r="F758" s="4959">
        <f t="shared" si="53"/>
        <v>0</v>
      </c>
      <c r="G758" s="4602"/>
    </row>
    <row r="759" spans="1:7">
      <c r="A759" s="4975">
        <f t="shared" ref="A759:A762" si="56">+A758+0.1</f>
        <v>5.2</v>
      </c>
      <c r="B759" s="4662" t="s">
        <v>1548</v>
      </c>
      <c r="C759" s="4980">
        <v>19.399999999999999</v>
      </c>
      <c r="D759" s="4634" t="s">
        <v>1</v>
      </c>
      <c r="E759" s="4656"/>
      <c r="F759" s="4959">
        <f t="shared" si="53"/>
        <v>0</v>
      </c>
      <c r="G759" s="4602"/>
    </row>
    <row r="760" spans="1:7">
      <c r="A760" s="4975">
        <f t="shared" si="56"/>
        <v>5.3</v>
      </c>
      <c r="B760" s="4662" t="s">
        <v>4435</v>
      </c>
      <c r="C760" s="4980">
        <v>3.3</v>
      </c>
      <c r="D760" s="4634" t="s">
        <v>2432</v>
      </c>
      <c r="E760" s="4656"/>
      <c r="F760" s="4959">
        <f t="shared" si="53"/>
        <v>0</v>
      </c>
      <c r="G760" s="4602"/>
    </row>
    <row r="761" spans="1:7">
      <c r="A761" s="4975">
        <f t="shared" si="56"/>
        <v>5.4</v>
      </c>
      <c r="B761" s="4662" t="s">
        <v>3756</v>
      </c>
      <c r="C761" s="4980">
        <v>4.2699999999999996</v>
      </c>
      <c r="D761" s="4634" t="s">
        <v>2432</v>
      </c>
      <c r="E761" s="4656"/>
      <c r="F761" s="4959">
        <f t="shared" si="53"/>
        <v>0</v>
      </c>
      <c r="G761" s="4602"/>
    </row>
    <row r="762" spans="1:7">
      <c r="A762" s="4975">
        <f t="shared" si="56"/>
        <v>5.5</v>
      </c>
      <c r="B762" s="4662" t="s">
        <v>4436</v>
      </c>
      <c r="C762" s="4980">
        <v>8.8000000000000007</v>
      </c>
      <c r="D762" s="4634" t="s">
        <v>1</v>
      </c>
      <c r="E762" s="4656"/>
      <c r="F762" s="4959">
        <f t="shared" si="53"/>
        <v>0</v>
      </c>
      <c r="G762" s="4602"/>
    </row>
    <row r="763" spans="1:7">
      <c r="A763" s="4662"/>
      <c r="B763" s="4662"/>
      <c r="C763" s="4980"/>
      <c r="D763" s="4634"/>
      <c r="E763" s="4656"/>
      <c r="F763" s="4959" t="str">
        <f t="shared" si="53"/>
        <v xml:space="preserve"> </v>
      </c>
      <c r="G763" s="4602"/>
    </row>
    <row r="764" spans="1:7">
      <c r="A764" s="5036">
        <f>+A761+1</f>
        <v>6</v>
      </c>
      <c r="B764" s="4661" t="s">
        <v>4437</v>
      </c>
      <c r="C764" s="4980"/>
      <c r="D764" s="4634"/>
      <c r="E764" s="4656"/>
      <c r="F764" s="4959" t="str">
        <f t="shared" si="53"/>
        <v xml:space="preserve"> </v>
      </c>
      <c r="G764" s="4602"/>
    </row>
    <row r="765" spans="1:7">
      <c r="A765" s="4975">
        <f>+A764+0.1</f>
        <v>6.1</v>
      </c>
      <c r="B765" s="4662" t="s">
        <v>3758</v>
      </c>
      <c r="C765" s="4980">
        <v>0.36</v>
      </c>
      <c r="D765" s="4634" t="s">
        <v>2430</v>
      </c>
      <c r="E765" s="4656"/>
      <c r="F765" s="4959">
        <f t="shared" si="53"/>
        <v>0</v>
      </c>
      <c r="G765" s="4602"/>
    </row>
    <row r="766" spans="1:7">
      <c r="A766" s="4975">
        <f t="shared" ref="A766" si="57">+A765+0.1</f>
        <v>6.2</v>
      </c>
      <c r="B766" s="4662" t="s">
        <v>3759</v>
      </c>
      <c r="C766" s="4980">
        <v>0.27</v>
      </c>
      <c r="D766" s="4634" t="s">
        <v>2430</v>
      </c>
      <c r="E766" s="4656"/>
      <c r="F766" s="4959">
        <f t="shared" si="53"/>
        <v>0</v>
      </c>
      <c r="G766" s="4602"/>
    </row>
    <row r="767" spans="1:7">
      <c r="A767" s="4662"/>
      <c r="B767" s="4662"/>
      <c r="C767" s="4980"/>
      <c r="D767" s="4634"/>
      <c r="E767" s="4656"/>
      <c r="F767" s="4959" t="str">
        <f t="shared" si="53"/>
        <v xml:space="preserve"> </v>
      </c>
      <c r="G767" s="4602"/>
    </row>
    <row r="768" spans="1:7">
      <c r="A768" s="5036">
        <f>+A765+1</f>
        <v>7</v>
      </c>
      <c r="B768" s="4661" t="s">
        <v>4438</v>
      </c>
      <c r="C768" s="4980"/>
      <c r="D768" s="4634"/>
      <c r="E768" s="4656"/>
      <c r="F768" s="4959" t="str">
        <f t="shared" si="53"/>
        <v xml:space="preserve"> </v>
      </c>
      <c r="G768" s="4602"/>
    </row>
    <row r="769" spans="1:7" ht="25.5">
      <c r="A769" s="4975">
        <f>+A768+0.1</f>
        <v>7.1</v>
      </c>
      <c r="B769" s="4619" t="s">
        <v>4439</v>
      </c>
      <c r="C769" s="4980">
        <v>2.4</v>
      </c>
      <c r="D769" s="4634" t="s">
        <v>1</v>
      </c>
      <c r="E769" s="4656"/>
      <c r="F769" s="4959">
        <f t="shared" si="53"/>
        <v>0</v>
      </c>
      <c r="G769" s="4602"/>
    </row>
    <row r="770" spans="1:7">
      <c r="A770" s="4975">
        <f t="shared" ref="A770:A777" si="58">+A769+0.1</f>
        <v>7.2</v>
      </c>
      <c r="B770" s="4662" t="s">
        <v>4440</v>
      </c>
      <c r="C770" s="4980">
        <v>5.79</v>
      </c>
      <c r="D770" s="4634" t="s">
        <v>1</v>
      </c>
      <c r="E770" s="4656"/>
      <c r="F770" s="4959">
        <f t="shared" si="53"/>
        <v>0</v>
      </c>
      <c r="G770" s="4602"/>
    </row>
    <row r="771" spans="1:7">
      <c r="A771" s="4975">
        <f t="shared" si="58"/>
        <v>7.3</v>
      </c>
      <c r="B771" s="4662" t="s">
        <v>4441</v>
      </c>
      <c r="C771" s="4980">
        <v>37.6</v>
      </c>
      <c r="D771" s="4634" t="s">
        <v>1</v>
      </c>
      <c r="E771" s="4656"/>
      <c r="F771" s="4959">
        <f t="shared" si="53"/>
        <v>0</v>
      </c>
      <c r="G771" s="4602"/>
    </row>
    <row r="772" spans="1:7">
      <c r="A772" s="4975">
        <f t="shared" si="58"/>
        <v>7.4</v>
      </c>
      <c r="B772" s="4662" t="s">
        <v>4442</v>
      </c>
      <c r="C772" s="4980">
        <v>32.4</v>
      </c>
      <c r="D772" s="4634" t="s">
        <v>1</v>
      </c>
      <c r="E772" s="4656"/>
      <c r="F772" s="4959">
        <f t="shared" si="53"/>
        <v>0</v>
      </c>
      <c r="G772" s="4602"/>
    </row>
    <row r="773" spans="1:7">
      <c r="A773" s="4975">
        <f t="shared" si="58"/>
        <v>7.5</v>
      </c>
      <c r="B773" s="4662" t="s">
        <v>4443</v>
      </c>
      <c r="C773" s="4980">
        <v>4</v>
      </c>
      <c r="D773" s="4634" t="s">
        <v>2433</v>
      </c>
      <c r="E773" s="4656"/>
      <c r="F773" s="4959">
        <f t="shared" si="53"/>
        <v>0</v>
      </c>
      <c r="G773" s="4602"/>
    </row>
    <row r="774" spans="1:7">
      <c r="A774" s="4975">
        <f t="shared" si="58"/>
        <v>7.6</v>
      </c>
      <c r="B774" s="4662" t="s">
        <v>4444</v>
      </c>
      <c r="C774" s="4980">
        <v>2</v>
      </c>
      <c r="D774" s="4634" t="s">
        <v>2433</v>
      </c>
      <c r="E774" s="4656"/>
      <c r="F774" s="4959">
        <f t="shared" si="53"/>
        <v>0</v>
      </c>
      <c r="G774" s="4602"/>
    </row>
    <row r="775" spans="1:7">
      <c r="A775" s="4975">
        <f t="shared" si="58"/>
        <v>7.7</v>
      </c>
      <c r="B775" s="4662" t="s">
        <v>4445</v>
      </c>
      <c r="C775" s="4980">
        <v>2</v>
      </c>
      <c r="D775" s="4634" t="s">
        <v>2433</v>
      </c>
      <c r="E775" s="4656"/>
      <c r="F775" s="4959">
        <f t="shared" si="53"/>
        <v>0</v>
      </c>
      <c r="G775" s="4602"/>
    </row>
    <row r="776" spans="1:7">
      <c r="A776" s="4975">
        <f t="shared" si="58"/>
        <v>7.8</v>
      </c>
      <c r="B776" s="4662" t="s">
        <v>4446</v>
      </c>
      <c r="C776" s="4980">
        <v>2</v>
      </c>
      <c r="D776" s="4634" t="s">
        <v>2433</v>
      </c>
      <c r="E776" s="4656"/>
      <c r="F776" s="4959">
        <f t="shared" si="53"/>
        <v>0</v>
      </c>
      <c r="G776" s="4602"/>
    </row>
    <row r="777" spans="1:7">
      <c r="A777" s="4975">
        <f t="shared" si="58"/>
        <v>7.9</v>
      </c>
      <c r="B777" s="4662" t="s">
        <v>4447</v>
      </c>
      <c r="C777" s="4980">
        <v>1</v>
      </c>
      <c r="D777" s="4634" t="s">
        <v>2433</v>
      </c>
      <c r="E777" s="4656"/>
      <c r="F777" s="4959">
        <f t="shared" si="53"/>
        <v>0</v>
      </c>
      <c r="G777" s="4602"/>
    </row>
    <row r="778" spans="1:7">
      <c r="A778" s="4588">
        <v>7.1</v>
      </c>
      <c r="B778" s="5034" t="s">
        <v>4448</v>
      </c>
      <c r="C778" s="4980">
        <v>3</v>
      </c>
      <c r="D778" s="4634" t="s">
        <v>2433</v>
      </c>
      <c r="E778" s="4656"/>
      <c r="F778" s="4959">
        <f t="shared" si="53"/>
        <v>0</v>
      </c>
      <c r="G778" s="4602"/>
    </row>
    <row r="779" spans="1:7">
      <c r="A779" s="4588">
        <v>7.11</v>
      </c>
      <c r="B779" s="5034" t="s">
        <v>4449</v>
      </c>
      <c r="C779" s="4980">
        <v>1</v>
      </c>
      <c r="D779" s="4634" t="s">
        <v>42</v>
      </c>
      <c r="E779" s="4656"/>
      <c r="F779" s="4959">
        <f t="shared" si="53"/>
        <v>0</v>
      </c>
      <c r="G779" s="4602"/>
    </row>
    <row r="780" spans="1:7">
      <c r="A780" s="4588">
        <v>7.12</v>
      </c>
      <c r="B780" s="4662" t="s">
        <v>4450</v>
      </c>
      <c r="C780" s="4980">
        <v>7</v>
      </c>
      <c r="D780" s="4634" t="s">
        <v>2433</v>
      </c>
      <c r="E780" s="4656"/>
      <c r="F780" s="4959">
        <f t="shared" si="53"/>
        <v>0</v>
      </c>
      <c r="G780" s="4602"/>
    </row>
    <row r="781" spans="1:7">
      <c r="A781" s="4588">
        <v>7.13</v>
      </c>
      <c r="B781" s="4662" t="s">
        <v>4451</v>
      </c>
      <c r="C781" s="4980">
        <v>1</v>
      </c>
      <c r="D781" s="4634" t="s">
        <v>2433</v>
      </c>
      <c r="E781" s="4656"/>
      <c r="F781" s="4959">
        <f t="shared" si="53"/>
        <v>0</v>
      </c>
      <c r="G781" s="4602"/>
    </row>
    <row r="782" spans="1:7">
      <c r="A782" s="4588">
        <v>7.14</v>
      </c>
      <c r="B782" s="4662" t="s">
        <v>3761</v>
      </c>
      <c r="C782" s="4980">
        <v>1</v>
      </c>
      <c r="D782" s="4634" t="s">
        <v>2433</v>
      </c>
      <c r="E782" s="4656"/>
      <c r="F782" s="4959">
        <f t="shared" si="53"/>
        <v>0</v>
      </c>
      <c r="G782" s="4602"/>
    </row>
    <row r="783" spans="1:7">
      <c r="A783" s="5032"/>
      <c r="B783" s="4999" t="s">
        <v>4617</v>
      </c>
      <c r="C783" s="5000"/>
      <c r="D783" s="5000"/>
      <c r="E783" s="5169"/>
      <c r="F783" s="5002">
        <f>SUM(F741:F782)</f>
        <v>0</v>
      </c>
      <c r="G783" s="4602"/>
    </row>
    <row r="784" spans="1:7">
      <c r="A784" s="5038"/>
      <c r="B784" s="5038"/>
      <c r="C784" s="4989"/>
      <c r="D784" s="4989"/>
      <c r="E784" s="5168"/>
      <c r="F784" s="4989"/>
      <c r="G784" s="4602"/>
    </row>
    <row r="785" spans="1:7">
      <c r="A785" s="4670" t="s">
        <v>4618</v>
      </c>
      <c r="B785" s="4663" t="s">
        <v>4452</v>
      </c>
      <c r="C785" s="4989"/>
      <c r="D785" s="4989"/>
      <c r="E785" s="5168"/>
      <c r="F785" s="4989"/>
      <c r="G785" s="4602"/>
    </row>
    <row r="786" spans="1:7">
      <c r="A786" s="4662"/>
      <c r="B786" s="4663"/>
      <c r="C786" s="4989"/>
      <c r="D786" s="4989"/>
      <c r="E786" s="5168"/>
      <c r="F786" s="4989"/>
      <c r="G786" s="4602"/>
    </row>
    <row r="787" spans="1:7">
      <c r="A787" s="4661">
        <v>1</v>
      </c>
      <c r="B787" s="4661" t="s">
        <v>37</v>
      </c>
      <c r="C787" s="4959">
        <v>1</v>
      </c>
      <c r="D787" s="4634" t="s">
        <v>42</v>
      </c>
      <c r="E787" s="4656"/>
      <c r="F787" s="4959">
        <f t="shared" ref="F787:F798" si="59">IF(C787&gt;0,(ROUND((E787*C787),2))," ")</f>
        <v>0</v>
      </c>
      <c r="G787" s="4602"/>
    </row>
    <row r="788" spans="1:7">
      <c r="A788" s="4662"/>
      <c r="B788" s="4661"/>
      <c r="C788" s="4989"/>
      <c r="D788" s="4989"/>
      <c r="E788" s="5168"/>
      <c r="F788" s="4959" t="str">
        <f t="shared" si="59"/>
        <v xml:space="preserve"> </v>
      </c>
      <c r="G788" s="4602"/>
    </row>
    <row r="789" spans="1:7">
      <c r="A789" s="4661">
        <v>2</v>
      </c>
      <c r="B789" s="4661" t="s">
        <v>14</v>
      </c>
      <c r="C789" s="4959"/>
      <c r="D789" s="4989"/>
      <c r="E789" s="5168"/>
      <c r="F789" s="4959" t="str">
        <f t="shared" si="59"/>
        <v xml:space="preserve"> </v>
      </c>
      <c r="G789" s="4602"/>
    </row>
    <row r="790" spans="1:7">
      <c r="A790" s="4992">
        <v>2.1</v>
      </c>
      <c r="B790" s="4662" t="s">
        <v>4453</v>
      </c>
      <c r="C790" s="4959">
        <v>47.4</v>
      </c>
      <c r="D790" s="4634" t="s">
        <v>3154</v>
      </c>
      <c r="E790" s="4656"/>
      <c r="F790" s="4959">
        <f t="shared" si="59"/>
        <v>0</v>
      </c>
      <c r="G790" s="4602"/>
    </row>
    <row r="791" spans="1:7">
      <c r="A791" s="4992">
        <v>2.2000000000000002</v>
      </c>
      <c r="B791" s="4619" t="s">
        <v>4427</v>
      </c>
      <c r="C791" s="4959">
        <v>4.4400000000000004</v>
      </c>
      <c r="D791" s="4634" t="s">
        <v>3177</v>
      </c>
      <c r="E791" s="4656"/>
      <c r="F791" s="4959">
        <f>IF(C791&gt;0,(ROUND((E791*C791),2))," ")</f>
        <v>0</v>
      </c>
      <c r="G791" s="4602"/>
    </row>
    <row r="792" spans="1:7" ht="25.5">
      <c r="A792" s="4992">
        <v>2.2999999999999998</v>
      </c>
      <c r="B792" s="4619" t="s">
        <v>2399</v>
      </c>
      <c r="C792" s="4959">
        <v>40.6</v>
      </c>
      <c r="D792" s="4634" t="s">
        <v>2431</v>
      </c>
      <c r="E792" s="4656"/>
      <c r="F792" s="4959">
        <f t="shared" si="59"/>
        <v>0</v>
      </c>
      <c r="G792" s="4602"/>
    </row>
    <row r="793" spans="1:7" ht="25.5">
      <c r="A793" s="4992">
        <v>2.4</v>
      </c>
      <c r="B793" s="4619" t="s">
        <v>4454</v>
      </c>
      <c r="C793" s="4959">
        <v>8.16</v>
      </c>
      <c r="D793" s="4634" t="s">
        <v>3156</v>
      </c>
      <c r="E793" s="4656"/>
      <c r="F793" s="4959">
        <f t="shared" si="59"/>
        <v>0</v>
      </c>
      <c r="G793" s="4602"/>
    </row>
    <row r="794" spans="1:7">
      <c r="A794" s="4662"/>
      <c r="B794" s="4662"/>
      <c r="C794" s="4989"/>
      <c r="D794" s="4989"/>
      <c r="E794" s="5168"/>
      <c r="F794" s="4959" t="str">
        <f t="shared" si="59"/>
        <v xml:space="preserve"> </v>
      </c>
      <c r="G794" s="4602"/>
    </row>
    <row r="795" spans="1:7">
      <c r="A795" s="4661">
        <v>3</v>
      </c>
      <c r="B795" s="4661" t="s">
        <v>4438</v>
      </c>
      <c r="C795" s="4989"/>
      <c r="D795" s="4989"/>
      <c r="E795" s="5168"/>
      <c r="F795" s="4959" t="str">
        <f t="shared" si="59"/>
        <v xml:space="preserve"> </v>
      </c>
      <c r="G795" s="4602"/>
    </row>
    <row r="796" spans="1:7">
      <c r="A796" s="4992">
        <v>3.1</v>
      </c>
      <c r="B796" s="4619" t="s">
        <v>4455</v>
      </c>
      <c r="C796" s="4959">
        <v>74.069999999999993</v>
      </c>
      <c r="D796" s="4634" t="s">
        <v>1</v>
      </c>
      <c r="E796" s="4656"/>
      <c r="F796" s="4959">
        <f t="shared" si="59"/>
        <v>0</v>
      </c>
      <c r="G796" s="4602"/>
    </row>
    <row r="797" spans="1:7">
      <c r="A797" s="4992">
        <v>3.2</v>
      </c>
      <c r="B797" s="4662" t="s">
        <v>4456</v>
      </c>
      <c r="C797" s="4959">
        <v>1</v>
      </c>
      <c r="D797" s="4634" t="s">
        <v>42</v>
      </c>
      <c r="E797" s="4656"/>
      <c r="F797" s="4959">
        <f t="shared" si="59"/>
        <v>0</v>
      </c>
      <c r="G797" s="4602"/>
    </row>
    <row r="798" spans="1:7">
      <c r="A798" s="4992">
        <v>3.3</v>
      </c>
      <c r="B798" s="5034" t="s">
        <v>4449</v>
      </c>
      <c r="C798" s="4959">
        <v>1</v>
      </c>
      <c r="D798" s="4634" t="s">
        <v>42</v>
      </c>
      <c r="E798" s="4656"/>
      <c r="F798" s="4959">
        <f t="shared" si="59"/>
        <v>0</v>
      </c>
      <c r="G798" s="4602"/>
    </row>
    <row r="799" spans="1:7">
      <c r="A799" s="5032"/>
      <c r="B799" s="4999" t="s">
        <v>4619</v>
      </c>
      <c r="C799" s="5000"/>
      <c r="D799" s="5000"/>
      <c r="E799" s="5169"/>
      <c r="F799" s="5002">
        <f>SUM(F787:F798)</f>
        <v>0</v>
      </c>
      <c r="G799" s="4602"/>
    </row>
    <row r="800" spans="1:7">
      <c r="A800" s="5038"/>
      <c r="B800" s="5038"/>
      <c r="C800" s="4989"/>
      <c r="D800" s="4989"/>
      <c r="E800" s="5168"/>
      <c r="F800" s="4989"/>
      <c r="G800" s="4602"/>
    </row>
    <row r="801" spans="1:7">
      <c r="A801" s="5038" t="s">
        <v>4620</v>
      </c>
      <c r="B801" s="5039" t="s">
        <v>4457</v>
      </c>
      <c r="C801" s="4989"/>
      <c r="D801" s="4989"/>
      <c r="E801" s="5168"/>
      <c r="F801" s="4989"/>
      <c r="G801" s="4602"/>
    </row>
    <row r="802" spans="1:7">
      <c r="A802" s="5038"/>
      <c r="B802" s="5038"/>
      <c r="C802" s="4989"/>
      <c r="D802" s="4989"/>
      <c r="E802" s="5168"/>
      <c r="F802" s="4989"/>
      <c r="G802" s="4602"/>
    </row>
    <row r="803" spans="1:7">
      <c r="A803" s="4978">
        <v>1</v>
      </c>
      <c r="B803" s="5040" t="s">
        <v>3779</v>
      </c>
      <c r="C803" s="4989"/>
      <c r="D803" s="4988"/>
      <c r="E803" s="4656"/>
      <c r="F803" s="4959" t="str">
        <f t="shared" ref="F803:F808" si="60">IF(C803&gt;0,(ROUND((E803*C803),2))," ")</f>
        <v xml:space="preserve"> </v>
      </c>
      <c r="G803" s="4602"/>
    </row>
    <row r="804" spans="1:7">
      <c r="A804" s="4975">
        <f>+A803+0.1</f>
        <v>1.1000000000000001</v>
      </c>
      <c r="B804" s="4619" t="s">
        <v>3777</v>
      </c>
      <c r="C804" s="4679">
        <v>78.48</v>
      </c>
      <c r="D804" s="4634" t="s">
        <v>3177</v>
      </c>
      <c r="E804" s="4656"/>
      <c r="F804" s="4959">
        <f t="shared" si="60"/>
        <v>0</v>
      </c>
      <c r="G804" s="4602"/>
    </row>
    <row r="805" spans="1:7" ht="25.5">
      <c r="A805" s="4975">
        <f t="shared" ref="A805:A808" si="61">+A804+0.1</f>
        <v>1.2</v>
      </c>
      <c r="B805" s="4619" t="str">
        <f>+B164</f>
        <v>Relleno de reposición Compactado c/Rodillo  en capa de 0.20 m (incluye  regado y nivelado)</v>
      </c>
      <c r="C805" s="4679">
        <v>74.56</v>
      </c>
      <c r="D805" s="4634" t="s">
        <v>2431</v>
      </c>
      <c r="E805" s="4656"/>
      <c r="F805" s="4959">
        <f t="shared" si="60"/>
        <v>0</v>
      </c>
      <c r="G805" s="4602"/>
    </row>
    <row r="806" spans="1:7">
      <c r="A806" s="4975">
        <f t="shared" si="61"/>
        <v>1.3</v>
      </c>
      <c r="B806" s="4619" t="s">
        <v>3778</v>
      </c>
      <c r="C806" s="4679">
        <v>327</v>
      </c>
      <c r="D806" s="4634" t="s">
        <v>2432</v>
      </c>
      <c r="E806" s="4656"/>
      <c r="F806" s="4959">
        <f t="shared" si="60"/>
        <v>0</v>
      </c>
      <c r="G806" s="4602"/>
    </row>
    <row r="807" spans="1:7" ht="25.5">
      <c r="A807" s="4975">
        <f t="shared" si="61"/>
        <v>1.4</v>
      </c>
      <c r="B807" s="4619" t="s">
        <v>4458</v>
      </c>
      <c r="C807" s="4679">
        <v>327</v>
      </c>
      <c r="D807" s="4634" t="s">
        <v>2432</v>
      </c>
      <c r="E807" s="4656"/>
      <c r="F807" s="4959">
        <f t="shared" si="60"/>
        <v>0</v>
      </c>
      <c r="G807" s="4602"/>
    </row>
    <row r="808" spans="1:7">
      <c r="A808" s="4975">
        <f t="shared" si="61"/>
        <v>1.5</v>
      </c>
      <c r="B808" s="4619" t="s">
        <v>4459</v>
      </c>
      <c r="C808" s="4679">
        <v>332.23</v>
      </c>
      <c r="D808" s="4634" t="s">
        <v>3960</v>
      </c>
      <c r="E808" s="4656"/>
      <c r="F808" s="4959">
        <f t="shared" si="60"/>
        <v>0</v>
      </c>
      <c r="G808" s="4602"/>
    </row>
    <row r="809" spans="1:7">
      <c r="A809" s="4588"/>
      <c r="B809" s="4619"/>
      <c r="C809" s="4679"/>
      <c r="D809" s="4634"/>
      <c r="E809" s="4656"/>
      <c r="F809" s="4959"/>
      <c r="G809" s="4602"/>
    </row>
    <row r="810" spans="1:7">
      <c r="A810" s="4978">
        <v>2</v>
      </c>
      <c r="B810" s="5040" t="s">
        <v>4460</v>
      </c>
      <c r="C810" s="4679"/>
      <c r="D810" s="4634"/>
      <c r="E810" s="4656"/>
      <c r="F810" s="4959"/>
      <c r="G810" s="4602"/>
    </row>
    <row r="811" spans="1:7">
      <c r="A811" s="4975">
        <v>2.1</v>
      </c>
      <c r="B811" s="4619" t="s">
        <v>4461</v>
      </c>
      <c r="C811" s="4954">
        <v>1</v>
      </c>
      <c r="D811" s="4620" t="s">
        <v>2433</v>
      </c>
      <c r="E811" s="5165"/>
      <c r="F811" s="4909">
        <f t="shared" ref="F811:F812" si="62">IF(C811&gt;0,(ROUND((E811*C811),2))," ")</f>
        <v>0</v>
      </c>
      <c r="G811" s="4602"/>
    </row>
    <row r="812" spans="1:7">
      <c r="A812" s="4975">
        <v>2.2000000000000002</v>
      </c>
      <c r="B812" s="4619" t="s">
        <v>4462</v>
      </c>
      <c r="C812" s="4954">
        <v>2.37</v>
      </c>
      <c r="D812" s="4620" t="s">
        <v>1</v>
      </c>
      <c r="E812" s="5165"/>
      <c r="F812" s="4909">
        <f t="shared" si="62"/>
        <v>0</v>
      </c>
      <c r="G812" s="4602"/>
    </row>
    <row r="813" spans="1:7">
      <c r="A813" s="4588"/>
      <c r="B813" s="4619"/>
      <c r="C813" s="4954"/>
      <c r="D813" s="4620"/>
      <c r="E813" s="5165"/>
      <c r="F813" s="4909"/>
      <c r="G813" s="4602"/>
    </row>
    <row r="814" spans="1:7">
      <c r="A814" s="4978">
        <v>3</v>
      </c>
      <c r="B814" s="4884" t="s">
        <v>4463</v>
      </c>
      <c r="C814" s="4954"/>
      <c r="D814" s="4620"/>
      <c r="E814" s="5165"/>
      <c r="F814" s="4909"/>
      <c r="G814" s="4602"/>
    </row>
    <row r="815" spans="1:7">
      <c r="A815" s="4975">
        <v>3.1</v>
      </c>
      <c r="B815" s="4619" t="s">
        <v>4464</v>
      </c>
      <c r="C815" s="4954">
        <v>453.91</v>
      </c>
      <c r="D815" s="4620" t="s">
        <v>2432</v>
      </c>
      <c r="E815" s="5165"/>
      <c r="F815" s="4909">
        <f t="shared" ref="F815:F890" si="63">IF(C815&gt;0,(ROUND((E815*C815),2))," ")</f>
        <v>0</v>
      </c>
      <c r="G815" s="4602"/>
    </row>
    <row r="816" spans="1:7">
      <c r="A816" s="4975">
        <v>3.2</v>
      </c>
      <c r="B816" s="4619" t="s">
        <v>2346</v>
      </c>
      <c r="C816" s="4954">
        <v>90.4</v>
      </c>
      <c r="D816" s="4620" t="s">
        <v>2432</v>
      </c>
      <c r="E816" s="5165"/>
      <c r="F816" s="4909">
        <f t="shared" si="63"/>
        <v>0</v>
      </c>
      <c r="G816" s="4602"/>
    </row>
    <row r="817" spans="1:7">
      <c r="A817" s="4975">
        <v>3.3</v>
      </c>
      <c r="B817" s="4893" t="s">
        <v>3555</v>
      </c>
      <c r="C817" s="4954">
        <v>113</v>
      </c>
      <c r="D817" s="4620" t="s">
        <v>1</v>
      </c>
      <c r="E817" s="5165"/>
      <c r="F817" s="4909">
        <f>IF(C817&gt;0,(ROUND((E817*C817),2))," ")</f>
        <v>0</v>
      </c>
      <c r="G817" s="4602"/>
    </row>
    <row r="818" spans="1:7">
      <c r="A818" s="4975">
        <v>3.4</v>
      </c>
      <c r="B818" s="4893" t="s">
        <v>4465</v>
      </c>
      <c r="C818" s="4954">
        <v>1.3</v>
      </c>
      <c r="D818" s="4620" t="s">
        <v>2430</v>
      </c>
      <c r="E818" s="5165"/>
      <c r="F818" s="4909">
        <f>IF(C818&gt;0,(ROUND((E818*C818),2))," ")</f>
        <v>0</v>
      </c>
      <c r="G818" s="4602"/>
    </row>
    <row r="819" spans="1:7">
      <c r="A819" s="4975">
        <v>3.5</v>
      </c>
      <c r="B819" s="4893" t="s">
        <v>4466</v>
      </c>
      <c r="C819" s="4954">
        <v>3</v>
      </c>
      <c r="D819" s="4620" t="s">
        <v>2433</v>
      </c>
      <c r="E819" s="5165"/>
      <c r="F819" s="4909">
        <f t="shared" ref="F819:F821" si="64">+ROUND((E819*C819),2)</f>
        <v>0</v>
      </c>
      <c r="G819" s="4602"/>
    </row>
    <row r="820" spans="1:7" ht="25.5">
      <c r="A820" s="4975">
        <v>3.6</v>
      </c>
      <c r="B820" s="4617" t="s">
        <v>4467</v>
      </c>
      <c r="C820" s="4954">
        <v>1</v>
      </c>
      <c r="D820" s="4620" t="s">
        <v>42</v>
      </c>
      <c r="E820" s="5165"/>
      <c r="F820" s="4909">
        <f t="shared" si="64"/>
        <v>0</v>
      </c>
      <c r="G820" s="4602"/>
    </row>
    <row r="821" spans="1:7" ht="25.5">
      <c r="A821" s="4975">
        <v>3.7</v>
      </c>
      <c r="B821" s="4619" t="s">
        <v>4468</v>
      </c>
      <c r="C821" s="4679">
        <v>1</v>
      </c>
      <c r="D821" s="4634" t="s">
        <v>42</v>
      </c>
      <c r="E821" s="4656"/>
      <c r="F821" s="4959">
        <f t="shared" si="64"/>
        <v>0</v>
      </c>
      <c r="G821" s="4602"/>
    </row>
    <row r="822" spans="1:7">
      <c r="A822" s="5032"/>
      <c r="B822" s="4999" t="s">
        <v>4621</v>
      </c>
      <c r="C822" s="5000"/>
      <c r="D822" s="5000"/>
      <c r="E822" s="5169"/>
      <c r="F822" s="5002">
        <f>SUM(F804:F821)</f>
        <v>0</v>
      </c>
      <c r="G822" s="4602"/>
    </row>
    <row r="823" spans="1:7">
      <c r="A823" s="4972"/>
      <c r="B823" s="4884"/>
      <c r="C823" s="4989"/>
      <c r="D823" s="4988"/>
      <c r="E823" s="4656"/>
      <c r="F823" s="4989" t="str">
        <f t="shared" si="63"/>
        <v xml:space="preserve"> </v>
      </c>
      <c r="G823" s="4602"/>
    </row>
    <row r="824" spans="1:7" ht="25.5">
      <c r="A824" s="5033" t="s">
        <v>4622</v>
      </c>
      <c r="B824" s="4884" t="s">
        <v>4469</v>
      </c>
      <c r="C824" s="4989"/>
      <c r="D824" s="4988"/>
      <c r="E824" s="4656"/>
      <c r="F824" s="4989"/>
      <c r="G824" s="4602"/>
    </row>
    <row r="825" spans="1:7">
      <c r="A825" s="4972"/>
      <c r="B825" s="4884"/>
      <c r="C825" s="4989"/>
      <c r="D825" s="4988"/>
      <c r="E825" s="4656"/>
      <c r="F825" s="4989"/>
      <c r="G825" s="4602"/>
    </row>
    <row r="826" spans="1:7">
      <c r="A826" s="4661">
        <v>1</v>
      </c>
      <c r="B826" s="4995" t="s">
        <v>37</v>
      </c>
      <c r="C826" s="4959">
        <v>28</v>
      </c>
      <c r="D826" s="4634" t="s">
        <v>1</v>
      </c>
      <c r="E826" s="4656"/>
      <c r="F826" s="4959">
        <f t="shared" ref="F826:F839" si="65">+ROUND((E826*C826),2)</f>
        <v>0</v>
      </c>
      <c r="G826" s="4602"/>
    </row>
    <row r="827" spans="1:7">
      <c r="A827" s="4662"/>
      <c r="B827" s="4993"/>
      <c r="C827" s="4959"/>
      <c r="D827" s="4634"/>
      <c r="E827" s="4656"/>
      <c r="F827" s="4959">
        <f t="shared" si="65"/>
        <v>0</v>
      </c>
      <c r="G827" s="4602"/>
    </row>
    <row r="828" spans="1:7">
      <c r="A828" s="4661">
        <v>2</v>
      </c>
      <c r="B828" s="4884" t="s">
        <v>14</v>
      </c>
      <c r="C828" s="4959"/>
      <c r="D828" s="4994"/>
      <c r="E828" s="4656"/>
      <c r="F828" s="4959">
        <f t="shared" si="65"/>
        <v>0</v>
      </c>
      <c r="G828" s="4602"/>
    </row>
    <row r="829" spans="1:7">
      <c r="A829" s="4662">
        <v>2.1</v>
      </c>
      <c r="B829" s="5041" t="s">
        <v>4470</v>
      </c>
      <c r="C829" s="4959">
        <v>29.96</v>
      </c>
      <c r="D829" s="5042" t="s">
        <v>3154</v>
      </c>
      <c r="E829" s="4656"/>
      <c r="F829" s="4959">
        <f t="shared" si="65"/>
        <v>0</v>
      </c>
      <c r="G829" s="4602"/>
    </row>
    <row r="830" spans="1:7" ht="25.5">
      <c r="A830" s="4662">
        <v>2.2000000000000002</v>
      </c>
      <c r="B830" s="4619" t="s">
        <v>4471</v>
      </c>
      <c r="C830" s="4959">
        <v>26.97</v>
      </c>
      <c r="D830" s="5042" t="s">
        <v>2431</v>
      </c>
      <c r="E830" s="4656"/>
      <c r="F830" s="4959">
        <f t="shared" si="65"/>
        <v>0</v>
      </c>
      <c r="G830" s="4602"/>
    </row>
    <row r="831" spans="1:7" ht="25.5">
      <c r="A831" s="4662">
        <v>2.2999999999999998</v>
      </c>
      <c r="B831" s="4619" t="s">
        <v>4472</v>
      </c>
      <c r="C831" s="4959">
        <v>3.59</v>
      </c>
      <c r="D831" s="5042" t="s">
        <v>3156</v>
      </c>
      <c r="E831" s="4656"/>
      <c r="F831" s="4959">
        <f t="shared" si="65"/>
        <v>0</v>
      </c>
      <c r="G831" s="4602"/>
    </row>
    <row r="832" spans="1:7">
      <c r="A832" s="4662"/>
      <c r="B832" s="4993"/>
      <c r="C832" s="4959"/>
      <c r="D832" s="4634"/>
      <c r="E832" s="4656"/>
      <c r="F832" s="4959">
        <f t="shared" si="65"/>
        <v>0</v>
      </c>
      <c r="G832" s="4602"/>
    </row>
    <row r="833" spans="1:7">
      <c r="A833" s="4661">
        <v>3</v>
      </c>
      <c r="B833" s="4884" t="s">
        <v>25</v>
      </c>
      <c r="C833" s="4959"/>
      <c r="D833" s="4994"/>
      <c r="E833" s="4656"/>
      <c r="F833" s="4959">
        <f t="shared" si="65"/>
        <v>0</v>
      </c>
      <c r="G833" s="4602"/>
    </row>
    <row r="834" spans="1:7">
      <c r="A834" s="4662">
        <v>3.1</v>
      </c>
      <c r="B834" s="4619" t="s">
        <v>4473</v>
      </c>
      <c r="C834" s="4959">
        <v>12</v>
      </c>
      <c r="D834" s="4634" t="s">
        <v>1</v>
      </c>
      <c r="E834" s="4656"/>
      <c r="F834" s="4959">
        <f t="shared" si="65"/>
        <v>0</v>
      </c>
      <c r="G834" s="4602"/>
    </row>
    <row r="835" spans="1:7">
      <c r="A835" s="4662">
        <v>3.2</v>
      </c>
      <c r="B835" s="4619" t="s">
        <v>4474</v>
      </c>
      <c r="C835" s="4959">
        <v>16</v>
      </c>
      <c r="D835" s="4634" t="s">
        <v>1</v>
      </c>
      <c r="E835" s="4656"/>
      <c r="F835" s="4959">
        <f t="shared" si="65"/>
        <v>0</v>
      </c>
      <c r="G835" s="4602"/>
    </row>
    <row r="836" spans="1:7">
      <c r="A836" s="4662"/>
      <c r="B836" s="4995"/>
      <c r="C836" s="4959"/>
      <c r="D836" s="4634"/>
      <c r="E836" s="4656"/>
      <c r="F836" s="4959">
        <f t="shared" si="65"/>
        <v>0</v>
      </c>
      <c r="G836" s="4602"/>
    </row>
    <row r="837" spans="1:7" ht="25.5">
      <c r="A837" s="4661">
        <v>4</v>
      </c>
      <c r="B837" s="4884" t="s">
        <v>4475</v>
      </c>
      <c r="C837" s="4959"/>
      <c r="D837" s="4994"/>
      <c r="E837" s="4656"/>
      <c r="F837" s="4959">
        <f t="shared" si="65"/>
        <v>0</v>
      </c>
      <c r="G837" s="4602"/>
    </row>
    <row r="838" spans="1:7">
      <c r="A838" s="4662">
        <v>4.0999999999999996</v>
      </c>
      <c r="B838" s="4619" t="s">
        <v>4476</v>
      </c>
      <c r="C838" s="4959">
        <v>12</v>
      </c>
      <c r="D838" s="4634" t="s">
        <v>1</v>
      </c>
      <c r="E838" s="4656"/>
      <c r="F838" s="4959">
        <f t="shared" si="65"/>
        <v>0</v>
      </c>
      <c r="G838" s="4602"/>
    </row>
    <row r="839" spans="1:7">
      <c r="A839" s="4662">
        <v>4.2</v>
      </c>
      <c r="B839" s="4619" t="s">
        <v>4477</v>
      </c>
      <c r="C839" s="4959">
        <v>16</v>
      </c>
      <c r="D839" s="4634" t="s">
        <v>1</v>
      </c>
      <c r="E839" s="4656"/>
      <c r="F839" s="4959">
        <f t="shared" si="65"/>
        <v>0</v>
      </c>
      <c r="G839" s="4602"/>
    </row>
    <row r="840" spans="1:7">
      <c r="A840" s="4662"/>
      <c r="B840" s="4619"/>
      <c r="C840" s="4959"/>
      <c r="D840" s="4634"/>
      <c r="E840" s="4656"/>
      <c r="F840" s="4959"/>
      <c r="G840" s="4602"/>
    </row>
    <row r="841" spans="1:7">
      <c r="A841" s="4661">
        <v>5</v>
      </c>
      <c r="B841" s="4884" t="s">
        <v>559</v>
      </c>
      <c r="C841" s="4959"/>
      <c r="D841" s="4634"/>
      <c r="E841" s="4656"/>
      <c r="F841" s="4959"/>
      <c r="G841" s="4602"/>
    </row>
    <row r="842" spans="1:7">
      <c r="A842" s="4662">
        <v>5.0999999999999996</v>
      </c>
      <c r="B842" s="4619" t="s">
        <v>4478</v>
      </c>
      <c r="C842" s="4959">
        <v>1</v>
      </c>
      <c r="D842" s="4634" t="s">
        <v>2433</v>
      </c>
      <c r="E842" s="4656"/>
      <c r="F842" s="4959">
        <f t="shared" ref="F842:F843" si="66">+ROUND((E842*C842),2)</f>
        <v>0</v>
      </c>
      <c r="G842" s="4602"/>
    </row>
    <row r="843" spans="1:7">
      <c r="A843" s="4662">
        <v>5.2</v>
      </c>
      <c r="B843" s="4619" t="s">
        <v>4479</v>
      </c>
      <c r="C843" s="4959">
        <v>1</v>
      </c>
      <c r="D843" s="4634" t="s">
        <v>2433</v>
      </c>
      <c r="E843" s="4656"/>
      <c r="F843" s="4959">
        <f t="shared" si="66"/>
        <v>0</v>
      </c>
      <c r="G843" s="4602"/>
    </row>
    <row r="844" spans="1:7">
      <c r="A844" s="5032"/>
      <c r="B844" s="4999" t="s">
        <v>4623</v>
      </c>
      <c r="C844" s="5000"/>
      <c r="D844" s="5000"/>
      <c r="E844" s="5169"/>
      <c r="F844" s="5002">
        <f>SUM(F824:F843)</f>
        <v>0</v>
      </c>
      <c r="G844" s="4602"/>
    </row>
    <row r="845" spans="1:7">
      <c r="A845" s="4972"/>
      <c r="B845" s="4884"/>
      <c r="C845" s="4989"/>
      <c r="D845" s="4988"/>
      <c r="E845" s="4656"/>
      <c r="F845" s="4989"/>
      <c r="G845" s="4602"/>
    </row>
    <row r="846" spans="1:7">
      <c r="A846" s="5033" t="s">
        <v>4624</v>
      </c>
      <c r="B846" s="5040" t="s">
        <v>3930</v>
      </c>
      <c r="C846" s="4989"/>
      <c r="D846" s="4988"/>
      <c r="E846" s="5168"/>
      <c r="F846" s="4989" t="str">
        <f t="shared" si="63"/>
        <v xml:space="preserve"> </v>
      </c>
      <c r="G846" s="4602"/>
    </row>
    <row r="847" spans="1:7">
      <c r="A847" s="5033"/>
      <c r="B847" s="5040"/>
      <c r="C847" s="4989"/>
      <c r="D847" s="4988"/>
      <c r="E847" s="5168"/>
      <c r="F847" s="4989"/>
      <c r="G847" s="4602"/>
    </row>
    <row r="848" spans="1:7">
      <c r="A848" s="4978">
        <v>1</v>
      </c>
      <c r="B848" s="5040" t="s">
        <v>4480</v>
      </c>
      <c r="C848" s="4679"/>
      <c r="D848" s="4634"/>
      <c r="E848" s="4656"/>
      <c r="F848" s="4959" t="str">
        <f t="shared" si="63"/>
        <v xml:space="preserve"> </v>
      </c>
      <c r="G848" s="4602"/>
    </row>
    <row r="849" spans="1:7">
      <c r="A849" s="4975">
        <v>1.1000000000000001</v>
      </c>
      <c r="B849" s="4619" t="s">
        <v>4481</v>
      </c>
      <c r="C849" s="4959">
        <v>9</v>
      </c>
      <c r="D849" s="4634" t="s">
        <v>2433</v>
      </c>
      <c r="E849" s="4656"/>
      <c r="F849" s="4959">
        <f>C849*E849</f>
        <v>0</v>
      </c>
      <c r="G849" s="4602"/>
    </row>
    <row r="850" spans="1:7" ht="25.5">
      <c r="A850" s="4975">
        <v>1.2</v>
      </c>
      <c r="B850" s="4619" t="s">
        <v>4482</v>
      </c>
      <c r="C850" s="4959">
        <v>13</v>
      </c>
      <c r="D850" s="4634" t="s">
        <v>2433</v>
      </c>
      <c r="E850" s="4656"/>
      <c r="F850" s="4959">
        <f t="shared" ref="F850:F855" si="67">C850*E850</f>
        <v>0</v>
      </c>
      <c r="G850" s="4602"/>
    </row>
    <row r="851" spans="1:7" ht="25.5">
      <c r="A851" s="4975">
        <v>1.3</v>
      </c>
      <c r="B851" s="4619" t="s">
        <v>4483</v>
      </c>
      <c r="C851" s="4959">
        <v>260</v>
      </c>
      <c r="D851" s="4634" t="s">
        <v>1</v>
      </c>
      <c r="E851" s="4656"/>
      <c r="F851" s="4959">
        <f t="shared" si="67"/>
        <v>0</v>
      </c>
      <c r="G851" s="4602"/>
    </row>
    <row r="852" spans="1:7">
      <c r="A852" s="4975">
        <v>1.4</v>
      </c>
      <c r="B852" s="4619" t="s">
        <v>4484</v>
      </c>
      <c r="C852" s="4959">
        <v>2</v>
      </c>
      <c r="D852" s="4634" t="s">
        <v>2433</v>
      </c>
      <c r="E852" s="4656"/>
      <c r="F852" s="4959">
        <f t="shared" si="67"/>
        <v>0</v>
      </c>
      <c r="G852" s="4602"/>
    </row>
    <row r="853" spans="1:7">
      <c r="A853" s="4975">
        <v>1.5</v>
      </c>
      <c r="B853" s="4619" t="s">
        <v>4485</v>
      </c>
      <c r="C853" s="4959">
        <v>9</v>
      </c>
      <c r="D853" s="4634" t="s">
        <v>2433</v>
      </c>
      <c r="E853" s="4656"/>
      <c r="F853" s="4959">
        <f t="shared" si="67"/>
        <v>0</v>
      </c>
      <c r="G853" s="4602"/>
    </row>
    <row r="854" spans="1:7">
      <c r="A854" s="4975">
        <v>1.6</v>
      </c>
      <c r="B854" s="4619" t="s">
        <v>4486</v>
      </c>
      <c r="C854" s="4959">
        <v>9</v>
      </c>
      <c r="D854" s="4634" t="s">
        <v>2433</v>
      </c>
      <c r="E854" s="4656"/>
      <c r="F854" s="4959">
        <f t="shared" si="67"/>
        <v>0</v>
      </c>
      <c r="G854" s="4602"/>
    </row>
    <row r="855" spans="1:7">
      <c r="A855" s="4975">
        <v>1.7</v>
      </c>
      <c r="B855" s="4619" t="s">
        <v>4487</v>
      </c>
      <c r="C855" s="4959">
        <v>9</v>
      </c>
      <c r="D855" s="4634" t="s">
        <v>2433</v>
      </c>
      <c r="E855" s="4656"/>
      <c r="F855" s="4959">
        <f t="shared" si="67"/>
        <v>0</v>
      </c>
      <c r="G855" s="4602"/>
    </row>
    <row r="856" spans="1:7">
      <c r="A856" s="4588"/>
      <c r="B856" s="4619"/>
      <c r="C856" s="4679"/>
      <c r="D856" s="4634"/>
      <c r="E856" s="4656"/>
      <c r="F856" s="4959" t="str">
        <f t="shared" si="63"/>
        <v xml:space="preserve"> </v>
      </c>
      <c r="G856" s="4602"/>
    </row>
    <row r="857" spans="1:7">
      <c r="A857" s="4978">
        <v>2</v>
      </c>
      <c r="B857" s="5040" t="s">
        <v>3945</v>
      </c>
      <c r="C857" s="4679"/>
      <c r="D857" s="4634"/>
      <c r="E857" s="4656"/>
      <c r="F857" s="4959" t="str">
        <f t="shared" si="63"/>
        <v xml:space="preserve"> </v>
      </c>
      <c r="G857" s="4602"/>
    </row>
    <row r="858" spans="1:7">
      <c r="A858" s="4975">
        <v>2.1</v>
      </c>
      <c r="B858" s="4619" t="s">
        <v>4488</v>
      </c>
      <c r="C858" s="4959">
        <v>1</v>
      </c>
      <c r="D858" s="4634" t="s">
        <v>2433</v>
      </c>
      <c r="E858" s="4656"/>
      <c r="F858" s="4959">
        <f t="shared" si="63"/>
        <v>0</v>
      </c>
      <c r="G858" s="4602"/>
    </row>
    <row r="859" spans="1:7">
      <c r="A859" s="4975">
        <v>2.2000000000000002</v>
      </c>
      <c r="B859" s="4619" t="s">
        <v>4489</v>
      </c>
      <c r="C859" s="4959">
        <v>28</v>
      </c>
      <c r="D859" s="4634" t="s">
        <v>2433</v>
      </c>
      <c r="E859" s="4656"/>
      <c r="F859" s="4959">
        <f t="shared" si="63"/>
        <v>0</v>
      </c>
      <c r="G859" s="4602"/>
    </row>
    <row r="860" spans="1:7">
      <c r="A860" s="4975">
        <v>2.2999999999999998</v>
      </c>
      <c r="B860" s="4619" t="s">
        <v>4490</v>
      </c>
      <c r="C860" s="4959">
        <v>9100</v>
      </c>
      <c r="D860" s="4634" t="s">
        <v>4491</v>
      </c>
      <c r="E860" s="4656"/>
      <c r="F860" s="4959">
        <f t="shared" si="63"/>
        <v>0</v>
      </c>
      <c r="G860" s="4602"/>
    </row>
    <row r="861" spans="1:7">
      <c r="A861" s="4975">
        <v>2.4</v>
      </c>
      <c r="B861" s="4619" t="s">
        <v>3660</v>
      </c>
      <c r="C861" s="4959">
        <v>8</v>
      </c>
      <c r="D861" s="4634" t="s">
        <v>2433</v>
      </c>
      <c r="E861" s="4656"/>
      <c r="F861" s="4959">
        <f t="shared" si="63"/>
        <v>0</v>
      </c>
      <c r="G861" s="4602"/>
    </row>
    <row r="862" spans="1:7">
      <c r="A862" s="4975">
        <v>2.5</v>
      </c>
      <c r="B862" s="4619" t="s">
        <v>3663</v>
      </c>
      <c r="C862" s="4959">
        <v>11</v>
      </c>
      <c r="D862" s="4634" t="s">
        <v>2433</v>
      </c>
      <c r="E862" s="4656"/>
      <c r="F862" s="4959">
        <f t="shared" si="63"/>
        <v>0</v>
      </c>
      <c r="G862" s="4602"/>
    </row>
    <row r="863" spans="1:7">
      <c r="A863" s="4975">
        <v>2.6</v>
      </c>
      <c r="B863" s="4619" t="s">
        <v>3664</v>
      </c>
      <c r="C863" s="4959">
        <v>7</v>
      </c>
      <c r="D863" s="4634" t="s">
        <v>2433</v>
      </c>
      <c r="E863" s="4656"/>
      <c r="F863" s="4959">
        <f t="shared" si="63"/>
        <v>0</v>
      </c>
      <c r="G863" s="4602"/>
    </row>
    <row r="864" spans="1:7">
      <c r="A864" s="4975">
        <v>2.7</v>
      </c>
      <c r="B864" s="4619" t="s">
        <v>3665</v>
      </c>
      <c r="C864" s="4959">
        <v>1</v>
      </c>
      <c r="D864" s="4634" t="s">
        <v>2433</v>
      </c>
      <c r="E864" s="4656"/>
      <c r="F864" s="4959">
        <f t="shared" si="63"/>
        <v>0</v>
      </c>
      <c r="G864" s="4602"/>
    </row>
    <row r="865" spans="1:7">
      <c r="A865" s="4975">
        <v>2.8</v>
      </c>
      <c r="B865" s="4619" t="s">
        <v>4492</v>
      </c>
      <c r="C865" s="4959">
        <v>1</v>
      </c>
      <c r="D865" s="4634" t="s">
        <v>2433</v>
      </c>
      <c r="E865" s="4656"/>
      <c r="F865" s="4959">
        <f t="shared" si="63"/>
        <v>0</v>
      </c>
      <c r="G865" s="4602"/>
    </row>
    <row r="866" spans="1:7">
      <c r="A866" s="4975">
        <v>2.9</v>
      </c>
      <c r="B866" s="4619" t="s">
        <v>3932</v>
      </c>
      <c r="C866" s="4959">
        <v>30</v>
      </c>
      <c r="D866" s="4634" t="s">
        <v>2433</v>
      </c>
      <c r="E866" s="4656"/>
      <c r="F866" s="4959">
        <f t="shared" si="63"/>
        <v>0</v>
      </c>
      <c r="G866" s="4602"/>
    </row>
    <row r="867" spans="1:7">
      <c r="A867" s="4588">
        <v>2.1</v>
      </c>
      <c r="B867" s="4619" t="s">
        <v>3666</v>
      </c>
      <c r="C867" s="4959">
        <v>29</v>
      </c>
      <c r="D867" s="4634" t="s">
        <v>2433</v>
      </c>
      <c r="E867" s="4656"/>
      <c r="F867" s="4959">
        <f t="shared" si="63"/>
        <v>0</v>
      </c>
      <c r="G867" s="4602"/>
    </row>
    <row r="868" spans="1:7">
      <c r="A868" s="4588">
        <v>2.11</v>
      </c>
      <c r="B868" s="4619" t="s">
        <v>4493</v>
      </c>
      <c r="C868" s="4959">
        <v>2</v>
      </c>
      <c r="D868" s="4634" t="s">
        <v>2433</v>
      </c>
      <c r="E868" s="4656"/>
      <c r="F868" s="4959">
        <f t="shared" si="63"/>
        <v>0</v>
      </c>
      <c r="G868" s="4602"/>
    </row>
    <row r="869" spans="1:7">
      <c r="A869" s="4588">
        <v>2.12</v>
      </c>
      <c r="B869" s="4619" t="s">
        <v>3667</v>
      </c>
      <c r="C869" s="4959">
        <v>1</v>
      </c>
      <c r="D869" s="4634" t="s">
        <v>2433</v>
      </c>
      <c r="E869" s="4656"/>
      <c r="F869" s="4959">
        <f t="shared" si="63"/>
        <v>0</v>
      </c>
      <c r="G869" s="4602"/>
    </row>
    <row r="870" spans="1:7" ht="25.5">
      <c r="A870" s="4588">
        <v>2.13</v>
      </c>
      <c r="B870" s="4619" t="s">
        <v>4494</v>
      </c>
      <c r="C870" s="4959">
        <v>1</v>
      </c>
      <c r="D870" s="4634" t="s">
        <v>2433</v>
      </c>
      <c r="E870" s="4656"/>
      <c r="F870" s="4959">
        <f t="shared" si="63"/>
        <v>0</v>
      </c>
      <c r="G870" s="4602"/>
    </row>
    <row r="871" spans="1:7">
      <c r="A871" s="4588">
        <v>2.14</v>
      </c>
      <c r="B871" s="4619" t="s">
        <v>4495</v>
      </c>
      <c r="C871" s="4959">
        <v>29</v>
      </c>
      <c r="D871" s="4634" t="s">
        <v>2433</v>
      </c>
      <c r="E871" s="4656"/>
      <c r="F871" s="4959">
        <f t="shared" si="63"/>
        <v>0</v>
      </c>
      <c r="G871" s="4602"/>
    </row>
    <row r="872" spans="1:7">
      <c r="A872" s="4588">
        <v>2.15</v>
      </c>
      <c r="B872" s="4619" t="s">
        <v>4486</v>
      </c>
      <c r="C872" s="4959">
        <v>29</v>
      </c>
      <c r="D872" s="4634" t="s">
        <v>2433</v>
      </c>
      <c r="E872" s="4656"/>
      <c r="F872" s="4959">
        <f t="shared" si="63"/>
        <v>0</v>
      </c>
      <c r="G872" s="4602"/>
    </row>
    <row r="873" spans="1:7">
      <c r="A873" s="4588">
        <v>2.16</v>
      </c>
      <c r="B873" s="4619" t="s">
        <v>4496</v>
      </c>
      <c r="C873" s="4959">
        <v>30</v>
      </c>
      <c r="D873" s="4634" t="s">
        <v>2433</v>
      </c>
      <c r="E873" s="4656"/>
      <c r="F873" s="4959">
        <f t="shared" si="63"/>
        <v>0</v>
      </c>
      <c r="G873" s="4602"/>
    </row>
    <row r="874" spans="1:7">
      <c r="A874" s="4588">
        <v>2.17</v>
      </c>
      <c r="B874" s="4619" t="s">
        <v>2426</v>
      </c>
      <c r="C874" s="4959">
        <v>1</v>
      </c>
      <c r="D874" s="4634" t="s">
        <v>2433</v>
      </c>
      <c r="E874" s="4656"/>
      <c r="F874" s="4959">
        <f t="shared" si="63"/>
        <v>0</v>
      </c>
      <c r="G874" s="4602"/>
    </row>
    <row r="875" spans="1:7" ht="25.5">
      <c r="A875" s="4588">
        <v>2.1800000000000002</v>
      </c>
      <c r="B875" s="4619" t="s">
        <v>4497</v>
      </c>
      <c r="C875" s="4959">
        <v>1</v>
      </c>
      <c r="D875" s="4634" t="s">
        <v>2433</v>
      </c>
      <c r="E875" s="4656"/>
      <c r="F875" s="4959">
        <f t="shared" si="63"/>
        <v>0</v>
      </c>
      <c r="G875" s="4602"/>
    </row>
    <row r="876" spans="1:7">
      <c r="A876" s="4588"/>
      <c r="B876" s="4619"/>
      <c r="C876" s="4679"/>
      <c r="D876" s="4634"/>
      <c r="E876" s="4656"/>
      <c r="F876" s="4959" t="str">
        <f t="shared" si="63"/>
        <v xml:space="preserve"> </v>
      </c>
      <c r="G876" s="4602"/>
    </row>
    <row r="877" spans="1:7">
      <c r="A877" s="4978">
        <v>3</v>
      </c>
      <c r="B877" s="5040" t="s">
        <v>3946</v>
      </c>
      <c r="C877" s="4679"/>
      <c r="D877" s="4634"/>
      <c r="E877" s="4656"/>
      <c r="F877" s="4959" t="str">
        <f t="shared" si="63"/>
        <v xml:space="preserve"> </v>
      </c>
      <c r="G877" s="4602"/>
    </row>
    <row r="878" spans="1:7" ht="76.5">
      <c r="A878" s="4975">
        <v>3.1</v>
      </c>
      <c r="B878" s="4619" t="s">
        <v>4498</v>
      </c>
      <c r="C878" s="4959">
        <v>40</v>
      </c>
      <c r="D878" s="4634" t="s">
        <v>1</v>
      </c>
      <c r="E878" s="4656"/>
      <c r="F878" s="4959">
        <f t="shared" si="63"/>
        <v>0</v>
      </c>
      <c r="G878" s="4602"/>
    </row>
    <row r="879" spans="1:7" ht="63.75">
      <c r="A879" s="4975">
        <v>3.2</v>
      </c>
      <c r="B879" s="4619" t="s">
        <v>4499</v>
      </c>
      <c r="C879" s="4959">
        <v>8</v>
      </c>
      <c r="D879" s="4634" t="s">
        <v>1</v>
      </c>
      <c r="E879" s="4656"/>
      <c r="F879" s="4959">
        <f t="shared" si="63"/>
        <v>0</v>
      </c>
      <c r="G879" s="4602"/>
    </row>
    <row r="880" spans="1:7" ht="25.5">
      <c r="A880" s="4975">
        <v>3.3</v>
      </c>
      <c r="B880" s="4619" t="s">
        <v>4500</v>
      </c>
      <c r="C880" s="4959">
        <v>1</v>
      </c>
      <c r="D880" s="4634" t="s">
        <v>2433</v>
      </c>
      <c r="E880" s="4656"/>
      <c r="F880" s="4959">
        <f t="shared" si="63"/>
        <v>0</v>
      </c>
      <c r="G880" s="4602"/>
    </row>
    <row r="881" spans="1:7">
      <c r="A881" s="4975">
        <v>3.4</v>
      </c>
      <c r="B881" s="4619" t="s">
        <v>4501</v>
      </c>
      <c r="C881" s="4959">
        <v>1</v>
      </c>
      <c r="D881" s="4634" t="s">
        <v>2433</v>
      </c>
      <c r="E881" s="4656"/>
      <c r="F881" s="4959">
        <f t="shared" si="63"/>
        <v>0</v>
      </c>
      <c r="G881" s="4602"/>
    </row>
    <row r="882" spans="1:7" ht="25.5">
      <c r="A882" s="4975">
        <v>3.5</v>
      </c>
      <c r="B882" s="4619" t="s">
        <v>4502</v>
      </c>
      <c r="C882" s="4959">
        <v>1</v>
      </c>
      <c r="D882" s="4634" t="s">
        <v>2433</v>
      </c>
      <c r="E882" s="4656"/>
      <c r="F882" s="4959">
        <f t="shared" si="63"/>
        <v>0</v>
      </c>
      <c r="G882" s="4602"/>
    </row>
    <row r="883" spans="1:7" ht="51">
      <c r="A883" s="4975">
        <v>3.6</v>
      </c>
      <c r="B883" s="4619" t="s">
        <v>4503</v>
      </c>
      <c r="C883" s="4959">
        <v>1</v>
      </c>
      <c r="D883" s="4634" t="s">
        <v>2433</v>
      </c>
      <c r="E883" s="4656"/>
      <c r="F883" s="4959">
        <f t="shared" si="63"/>
        <v>0</v>
      </c>
      <c r="G883" s="4602"/>
    </row>
    <row r="884" spans="1:7" ht="18" customHeight="1">
      <c r="A884" s="4975">
        <v>3.7</v>
      </c>
      <c r="B884" s="4619" t="s">
        <v>4504</v>
      </c>
      <c r="C884" s="4959">
        <v>1</v>
      </c>
      <c r="D884" s="4634" t="s">
        <v>2433</v>
      </c>
      <c r="E884" s="4656"/>
      <c r="F884" s="4959">
        <f t="shared" si="63"/>
        <v>0</v>
      </c>
      <c r="G884" s="4602"/>
    </row>
    <row r="885" spans="1:7">
      <c r="A885" s="4975">
        <v>3.8</v>
      </c>
      <c r="B885" s="4619" t="s">
        <v>4505</v>
      </c>
      <c r="C885" s="4959">
        <v>1</v>
      </c>
      <c r="D885" s="4634" t="s">
        <v>2433</v>
      </c>
      <c r="E885" s="4656"/>
      <c r="F885" s="4959">
        <f t="shared" si="63"/>
        <v>0</v>
      </c>
      <c r="G885" s="4602"/>
    </row>
    <row r="886" spans="1:7" ht="25.5">
      <c r="A886" s="4975">
        <v>3.9</v>
      </c>
      <c r="B886" s="4619" t="s">
        <v>4506</v>
      </c>
      <c r="C886" s="4959">
        <v>1</v>
      </c>
      <c r="D886" s="4634"/>
      <c r="E886" s="4656"/>
      <c r="F886" s="4959">
        <f t="shared" si="63"/>
        <v>0</v>
      </c>
      <c r="G886" s="4602"/>
    </row>
    <row r="887" spans="1:7" ht="51">
      <c r="A887" s="4588">
        <v>3.1</v>
      </c>
      <c r="B887" s="4619" t="s">
        <v>4507</v>
      </c>
      <c r="C887" s="4959">
        <v>1</v>
      </c>
      <c r="D887" s="4634" t="s">
        <v>2433</v>
      </c>
      <c r="E887" s="4656"/>
      <c r="F887" s="4959">
        <f t="shared" si="63"/>
        <v>0</v>
      </c>
      <c r="G887" s="4602"/>
    </row>
    <row r="888" spans="1:7" ht="38.25">
      <c r="A888" s="4588">
        <v>3.11</v>
      </c>
      <c r="B888" s="4619" t="s">
        <v>4508</v>
      </c>
      <c r="C888" s="4959">
        <v>1</v>
      </c>
      <c r="D888" s="4634" t="s">
        <v>2433</v>
      </c>
      <c r="E888" s="4656"/>
      <c r="F888" s="4959">
        <f t="shared" si="63"/>
        <v>0</v>
      </c>
      <c r="G888" s="4602"/>
    </row>
    <row r="889" spans="1:7">
      <c r="A889" s="4588">
        <v>3.12</v>
      </c>
      <c r="B889" s="4619" t="s">
        <v>4509</v>
      </c>
      <c r="C889" s="4959">
        <v>11</v>
      </c>
      <c r="D889" s="4634" t="s">
        <v>2433</v>
      </c>
      <c r="E889" s="4656"/>
      <c r="F889" s="4959">
        <f t="shared" si="63"/>
        <v>0</v>
      </c>
      <c r="G889" s="4602"/>
    </row>
    <row r="890" spans="1:7">
      <c r="A890" s="4588"/>
      <c r="B890" s="4619"/>
      <c r="C890" s="4679"/>
      <c r="D890" s="4634"/>
      <c r="E890" s="4656"/>
      <c r="F890" s="4959" t="str">
        <f t="shared" si="63"/>
        <v xml:space="preserve"> </v>
      </c>
      <c r="G890" s="4602"/>
    </row>
    <row r="891" spans="1:7">
      <c r="A891" s="4978">
        <v>4</v>
      </c>
      <c r="B891" s="5040" t="s">
        <v>4510</v>
      </c>
      <c r="C891" s="4679"/>
      <c r="D891" s="4634"/>
      <c r="E891" s="4656"/>
      <c r="F891" s="4959"/>
      <c r="G891" s="4602"/>
    </row>
    <row r="892" spans="1:7" ht="76.5">
      <c r="A892" s="4975">
        <f>+A891+0.1</f>
        <v>4.0999999999999996</v>
      </c>
      <c r="B892" s="4619" t="s">
        <v>4511</v>
      </c>
      <c r="C892" s="4959">
        <v>36</v>
      </c>
      <c r="D892" s="4634" t="s">
        <v>1</v>
      </c>
      <c r="E892" s="4656"/>
      <c r="F892" s="4959">
        <f t="shared" ref="F892:F895" si="68">C892*E892</f>
        <v>0</v>
      </c>
      <c r="G892" s="4602"/>
    </row>
    <row r="893" spans="1:7" ht="89.25">
      <c r="A893" s="4975">
        <f t="shared" ref="A893:A895" si="69">+A892+0.1</f>
        <v>4.2</v>
      </c>
      <c r="B893" s="4619" t="s">
        <v>4512</v>
      </c>
      <c r="C893" s="4959">
        <v>6</v>
      </c>
      <c r="D893" s="4634" t="s">
        <v>1</v>
      </c>
      <c r="E893" s="4656"/>
      <c r="F893" s="4959">
        <f t="shared" si="68"/>
        <v>0</v>
      </c>
      <c r="G893" s="4602"/>
    </row>
    <row r="894" spans="1:7" ht="76.5">
      <c r="A894" s="4975">
        <f t="shared" si="69"/>
        <v>4.3</v>
      </c>
      <c r="B894" s="4619" t="s">
        <v>4513</v>
      </c>
      <c r="C894" s="4959">
        <v>16</v>
      </c>
      <c r="D894" s="4634" t="s">
        <v>1</v>
      </c>
      <c r="E894" s="4656"/>
      <c r="F894" s="4959">
        <f t="shared" si="68"/>
        <v>0</v>
      </c>
      <c r="G894" s="4602"/>
    </row>
    <row r="895" spans="1:7" ht="76.5">
      <c r="A895" s="4975">
        <f t="shared" si="69"/>
        <v>4.4000000000000004</v>
      </c>
      <c r="B895" s="4619" t="s">
        <v>4514</v>
      </c>
      <c r="C895" s="4959">
        <v>16</v>
      </c>
      <c r="D895" s="4634" t="s">
        <v>1</v>
      </c>
      <c r="E895" s="4656"/>
      <c r="F895" s="4959">
        <f t="shared" si="68"/>
        <v>0</v>
      </c>
      <c r="G895" s="4602"/>
    </row>
    <row r="896" spans="1:7">
      <c r="A896" s="4975"/>
      <c r="B896" s="4619"/>
      <c r="C896" s="4959"/>
      <c r="D896" s="4634"/>
      <c r="E896" s="4656"/>
      <c r="F896" s="4959"/>
      <c r="G896" s="4602"/>
    </row>
    <row r="897" spans="1:7">
      <c r="A897" s="4978">
        <v>5</v>
      </c>
      <c r="B897" s="5040" t="s">
        <v>4515</v>
      </c>
      <c r="C897" s="4679"/>
      <c r="D897" s="4634"/>
      <c r="E897" s="4656"/>
      <c r="F897" s="4959"/>
      <c r="G897" s="4602"/>
    </row>
    <row r="898" spans="1:7" ht="63.75">
      <c r="A898" s="4975">
        <f>+A897+0.1</f>
        <v>5.0999999999999996</v>
      </c>
      <c r="B898" s="4619" t="s">
        <v>4516</v>
      </c>
      <c r="C898" s="4959">
        <v>30</v>
      </c>
      <c r="D898" s="4634" t="s">
        <v>1</v>
      </c>
      <c r="E898" s="4656"/>
      <c r="F898" s="4959">
        <f t="shared" ref="F898:F902" si="70">C898*E898</f>
        <v>0</v>
      </c>
      <c r="G898" s="4602"/>
    </row>
    <row r="899" spans="1:7" ht="63.75">
      <c r="A899" s="4975">
        <f t="shared" ref="A899:A902" si="71">+A898+0.1</f>
        <v>5.2</v>
      </c>
      <c r="B899" s="4619" t="s">
        <v>4517</v>
      </c>
      <c r="C899" s="4959">
        <v>6</v>
      </c>
      <c r="D899" s="4634" t="s">
        <v>1</v>
      </c>
      <c r="E899" s="4656"/>
      <c r="F899" s="4959">
        <f t="shared" si="70"/>
        <v>0</v>
      </c>
      <c r="G899" s="4602"/>
    </row>
    <row r="900" spans="1:7" ht="63.75">
      <c r="A900" s="4975">
        <f t="shared" si="71"/>
        <v>5.3</v>
      </c>
      <c r="B900" s="4619" t="s">
        <v>4518</v>
      </c>
      <c r="C900" s="4959">
        <v>16</v>
      </c>
      <c r="D900" s="4634" t="s">
        <v>1</v>
      </c>
      <c r="E900" s="4656"/>
      <c r="F900" s="4959">
        <f t="shared" si="70"/>
        <v>0</v>
      </c>
      <c r="G900" s="4602"/>
    </row>
    <row r="901" spans="1:7" ht="71.25" customHeight="1">
      <c r="A901" s="4975">
        <f t="shared" si="71"/>
        <v>5.4</v>
      </c>
      <c r="B901" s="4619" t="s">
        <v>4519</v>
      </c>
      <c r="C901" s="4959">
        <v>6</v>
      </c>
      <c r="D901" s="4634" t="s">
        <v>1</v>
      </c>
      <c r="E901" s="4656"/>
      <c r="F901" s="4959">
        <f t="shared" si="70"/>
        <v>0</v>
      </c>
      <c r="G901" s="4602"/>
    </row>
    <row r="902" spans="1:7" ht="51">
      <c r="A902" s="4975">
        <f t="shared" si="71"/>
        <v>5.5</v>
      </c>
      <c r="B902" s="4619" t="s">
        <v>4520</v>
      </c>
      <c r="C902" s="4959">
        <v>24</v>
      </c>
      <c r="D902" s="4634" t="s">
        <v>1</v>
      </c>
      <c r="E902" s="4656"/>
      <c r="F902" s="4959">
        <f t="shared" si="70"/>
        <v>0</v>
      </c>
      <c r="G902" s="4602"/>
    </row>
    <row r="903" spans="1:7">
      <c r="A903" s="4975"/>
      <c r="B903" s="4619"/>
      <c r="C903" s="4959"/>
      <c r="D903" s="4634"/>
      <c r="E903" s="4656"/>
      <c r="F903" s="4959"/>
      <c r="G903" s="4602"/>
    </row>
    <row r="904" spans="1:7">
      <c r="A904" s="4978">
        <v>6</v>
      </c>
      <c r="B904" s="5040" t="s">
        <v>4521</v>
      </c>
      <c r="C904" s="4679"/>
      <c r="D904" s="4634"/>
      <c r="E904" s="4656"/>
      <c r="F904" s="4959"/>
      <c r="G904" s="4602"/>
    </row>
    <row r="905" spans="1:7" ht="63.75">
      <c r="A905" s="4975">
        <f>+A904+0.1</f>
        <v>6.1</v>
      </c>
      <c r="B905" s="4619" t="s">
        <v>4522</v>
      </c>
      <c r="C905" s="4959">
        <v>6</v>
      </c>
      <c r="D905" s="4634" t="s">
        <v>1</v>
      </c>
      <c r="E905" s="4656"/>
      <c r="F905" s="4959">
        <f t="shared" ref="F905" si="72">C905*E905</f>
        <v>0</v>
      </c>
      <c r="G905" s="4602"/>
    </row>
    <row r="906" spans="1:7">
      <c r="A906" s="4588"/>
      <c r="B906" s="4619"/>
      <c r="C906" s="4679"/>
      <c r="D906" s="4634"/>
      <c r="E906" s="4656"/>
      <c r="F906" s="4959"/>
      <c r="G906" s="4602"/>
    </row>
    <row r="907" spans="1:7">
      <c r="A907" s="4978">
        <v>7</v>
      </c>
      <c r="B907" s="5040" t="s">
        <v>4523</v>
      </c>
      <c r="C907" s="4679"/>
      <c r="D907" s="4634"/>
      <c r="E907" s="4656"/>
      <c r="F907" s="4959"/>
      <c r="G907" s="4602"/>
    </row>
    <row r="908" spans="1:7" ht="76.5">
      <c r="A908" s="4975">
        <f>+A907+0.1</f>
        <v>7.1</v>
      </c>
      <c r="B908" s="4619" t="s">
        <v>4524</v>
      </c>
      <c r="C908" s="4959">
        <v>6</v>
      </c>
      <c r="D908" s="4634" t="s">
        <v>1</v>
      </c>
      <c r="E908" s="4656"/>
      <c r="F908" s="4959">
        <f t="shared" ref="F908:F914" si="73">C908*E908</f>
        <v>0</v>
      </c>
      <c r="G908" s="4602"/>
    </row>
    <row r="909" spans="1:7" ht="76.5">
      <c r="A909" s="4975">
        <f t="shared" ref="A909:A914" si="74">+A908+0.1</f>
        <v>7.2</v>
      </c>
      <c r="B909" s="4619" t="s">
        <v>4525</v>
      </c>
      <c r="C909" s="4959">
        <v>50</v>
      </c>
      <c r="D909" s="4634" t="s">
        <v>1</v>
      </c>
      <c r="E909" s="4656"/>
      <c r="F909" s="4959">
        <f t="shared" si="73"/>
        <v>0</v>
      </c>
      <c r="G909" s="4602"/>
    </row>
    <row r="910" spans="1:7" ht="80.25" customHeight="1">
      <c r="A910" s="4975">
        <f t="shared" si="74"/>
        <v>7.3</v>
      </c>
      <c r="B910" s="4619" t="s">
        <v>4526</v>
      </c>
      <c r="C910" s="4959">
        <v>6</v>
      </c>
      <c r="D910" s="4634" t="s">
        <v>1</v>
      </c>
      <c r="E910" s="4656"/>
      <c r="F910" s="4959">
        <f t="shared" si="73"/>
        <v>0</v>
      </c>
      <c r="G910" s="4602"/>
    </row>
    <row r="911" spans="1:7" ht="76.5">
      <c r="A911" s="4975">
        <f t="shared" si="74"/>
        <v>7.4</v>
      </c>
      <c r="B911" s="4619" t="s">
        <v>4527</v>
      </c>
      <c r="C911" s="4959">
        <v>24</v>
      </c>
      <c r="D911" s="4634" t="s">
        <v>1</v>
      </c>
      <c r="E911" s="4656"/>
      <c r="F911" s="4959">
        <f t="shared" si="73"/>
        <v>0</v>
      </c>
      <c r="G911" s="4602"/>
    </row>
    <row r="912" spans="1:7" ht="76.5">
      <c r="A912" s="4975">
        <f t="shared" si="74"/>
        <v>7.5</v>
      </c>
      <c r="B912" s="4619" t="s">
        <v>4528</v>
      </c>
      <c r="C912" s="4959">
        <v>24</v>
      </c>
      <c r="D912" s="4634" t="s">
        <v>1</v>
      </c>
      <c r="E912" s="4656"/>
      <c r="F912" s="4959">
        <f t="shared" si="73"/>
        <v>0</v>
      </c>
      <c r="G912" s="4602"/>
    </row>
    <row r="913" spans="1:7" ht="76.5">
      <c r="A913" s="4975">
        <f t="shared" si="74"/>
        <v>7.6</v>
      </c>
      <c r="B913" s="4619" t="s">
        <v>4529</v>
      </c>
      <c r="C913" s="4959">
        <v>6</v>
      </c>
      <c r="D913" s="4634" t="s">
        <v>1</v>
      </c>
      <c r="E913" s="4656"/>
      <c r="F913" s="4959">
        <f t="shared" si="73"/>
        <v>0</v>
      </c>
      <c r="G913" s="4602"/>
    </row>
    <row r="914" spans="1:7" ht="51">
      <c r="A914" s="4975">
        <f t="shared" si="74"/>
        <v>7.7</v>
      </c>
      <c r="B914" s="4619" t="s">
        <v>4530</v>
      </c>
      <c r="C914" s="4959">
        <v>24</v>
      </c>
      <c r="D914" s="4634" t="s">
        <v>1</v>
      </c>
      <c r="E914" s="4656"/>
      <c r="F914" s="4959">
        <f t="shared" si="73"/>
        <v>0</v>
      </c>
      <c r="G914" s="4602"/>
    </row>
    <row r="915" spans="1:7">
      <c r="A915" s="5032"/>
      <c r="B915" s="4999" t="s">
        <v>4625</v>
      </c>
      <c r="C915" s="5000"/>
      <c r="D915" s="5000"/>
      <c r="E915" s="5169"/>
      <c r="F915" s="5002">
        <f>SUM(F849:F914)</f>
        <v>0</v>
      </c>
      <c r="G915" s="4602"/>
    </row>
    <row r="916" spans="1:7">
      <c r="A916" s="4671"/>
      <c r="B916" s="4619"/>
      <c r="C916" s="4679"/>
      <c r="D916" s="4634"/>
      <c r="E916" s="4678"/>
      <c r="F916" s="4959" t="str">
        <f t="shared" ref="F916" si="75">IF(C916&gt;0,(ROUND((E916*C916),2))," ")</f>
        <v xml:space="preserve"> </v>
      </c>
      <c r="G916" s="4602"/>
    </row>
    <row r="917" spans="1:7">
      <c r="A917" s="4672" t="s">
        <v>4626</v>
      </c>
      <c r="B917" s="5043" t="s">
        <v>4531</v>
      </c>
      <c r="C917" s="4679"/>
      <c r="D917" s="4634"/>
      <c r="E917" s="4678"/>
      <c r="F917" s="4959"/>
      <c r="G917" s="4602"/>
    </row>
    <row r="918" spans="1:7">
      <c r="A918" s="4671"/>
      <c r="B918" s="5043"/>
      <c r="C918" s="4679"/>
      <c r="D918" s="4634"/>
      <c r="E918" s="4678"/>
      <c r="F918" s="4959"/>
      <c r="G918" s="4602"/>
    </row>
    <row r="919" spans="1:7">
      <c r="A919" s="4673">
        <v>1</v>
      </c>
      <c r="B919" s="5044" t="s">
        <v>2165</v>
      </c>
      <c r="C919" s="5045"/>
      <c r="D919" s="5046"/>
      <c r="E919" s="4678"/>
      <c r="F919" s="4959"/>
      <c r="G919" s="4602"/>
    </row>
    <row r="920" spans="1:7">
      <c r="A920" s="4674">
        <v>1.1000000000000001</v>
      </c>
      <c r="B920" s="5047" t="s">
        <v>4532</v>
      </c>
      <c r="C920" s="5045">
        <v>163</v>
      </c>
      <c r="D920" s="5046" t="s">
        <v>1</v>
      </c>
      <c r="E920" s="4678"/>
      <c r="F920" s="4959">
        <f t="shared" ref="F920:F950" si="76">IF(C920&gt;0,(ROUND((E920*C920),2))," ")</f>
        <v>0</v>
      </c>
      <c r="G920" s="4602"/>
    </row>
    <row r="921" spans="1:7">
      <c r="A921" s="4671"/>
      <c r="B921" s="5044"/>
      <c r="C921" s="5045"/>
      <c r="D921" s="5046"/>
      <c r="E921" s="4678"/>
      <c r="F921" s="4959" t="str">
        <f t="shared" si="76"/>
        <v xml:space="preserve"> </v>
      </c>
      <c r="G921" s="4602"/>
    </row>
    <row r="922" spans="1:7">
      <c r="A922" s="4673">
        <v>2</v>
      </c>
      <c r="B922" s="5044" t="s">
        <v>14</v>
      </c>
      <c r="C922" s="5045"/>
      <c r="D922" s="5046"/>
      <c r="E922" s="4678"/>
      <c r="F922" s="4959" t="str">
        <f t="shared" si="76"/>
        <v xml:space="preserve"> </v>
      </c>
      <c r="G922" s="4602"/>
    </row>
    <row r="923" spans="1:7">
      <c r="A923" s="4674">
        <v>2.1</v>
      </c>
      <c r="B923" s="5047" t="s">
        <v>4533</v>
      </c>
      <c r="C923" s="4959">
        <v>65.87</v>
      </c>
      <c r="D923" s="5046" t="s">
        <v>2430</v>
      </c>
      <c r="E923" s="4678"/>
      <c r="F923" s="4959">
        <f t="shared" si="76"/>
        <v>0</v>
      </c>
      <c r="G923" s="4602"/>
    </row>
    <row r="924" spans="1:7">
      <c r="A924" s="4674">
        <v>2.2000000000000002</v>
      </c>
      <c r="B924" s="5047" t="s">
        <v>2990</v>
      </c>
      <c r="C924" s="4959">
        <v>26.53</v>
      </c>
      <c r="D924" s="5046" t="s">
        <v>2430</v>
      </c>
      <c r="E924" s="4678"/>
      <c r="F924" s="4959">
        <f t="shared" si="76"/>
        <v>0</v>
      </c>
      <c r="G924" s="4602"/>
    </row>
    <row r="925" spans="1:7" ht="25.5">
      <c r="A925" s="4674">
        <v>2.2999999999999998</v>
      </c>
      <c r="B925" s="5047" t="s">
        <v>4534</v>
      </c>
      <c r="C925" s="4959">
        <v>47.21</v>
      </c>
      <c r="D925" s="5046" t="s">
        <v>2430</v>
      </c>
      <c r="E925" s="4678"/>
      <c r="F925" s="4959">
        <f t="shared" si="76"/>
        <v>0</v>
      </c>
      <c r="G925" s="4602"/>
    </row>
    <row r="926" spans="1:7">
      <c r="A926" s="4671"/>
      <c r="B926" s="5044"/>
      <c r="C926" s="5045"/>
      <c r="D926" s="5046"/>
      <c r="E926" s="4678"/>
      <c r="F926" s="4959" t="str">
        <f t="shared" si="76"/>
        <v xml:space="preserve"> </v>
      </c>
      <c r="G926" s="4602"/>
    </row>
    <row r="927" spans="1:7">
      <c r="A927" s="4673">
        <v>3</v>
      </c>
      <c r="B927" s="5044" t="s">
        <v>2992</v>
      </c>
      <c r="C927" s="5045"/>
      <c r="D927" s="5046"/>
      <c r="E927" s="4678"/>
      <c r="F927" s="4959" t="str">
        <f t="shared" si="76"/>
        <v xml:space="preserve"> </v>
      </c>
      <c r="G927" s="4602"/>
    </row>
    <row r="928" spans="1:7" ht="27">
      <c r="A928" s="4674">
        <v>3.1</v>
      </c>
      <c r="B928" s="5047" t="s">
        <v>4535</v>
      </c>
      <c r="C928" s="4959">
        <v>14.54</v>
      </c>
      <c r="D928" s="5046" t="s">
        <v>2430</v>
      </c>
      <c r="E928" s="4678"/>
      <c r="F928" s="4959">
        <f t="shared" si="76"/>
        <v>0</v>
      </c>
      <c r="G928" s="4602"/>
    </row>
    <row r="929" spans="1:7" ht="27">
      <c r="A929" s="4674">
        <v>3.2</v>
      </c>
      <c r="B929" s="5047" t="s">
        <v>4536</v>
      </c>
      <c r="C929" s="4959">
        <v>4.46</v>
      </c>
      <c r="D929" s="5046" t="s">
        <v>2430</v>
      </c>
      <c r="E929" s="4678"/>
      <c r="F929" s="4959">
        <f t="shared" si="76"/>
        <v>0</v>
      </c>
      <c r="G929" s="4602"/>
    </row>
    <row r="930" spans="1:7" ht="27">
      <c r="A930" s="4674">
        <v>3.3</v>
      </c>
      <c r="B930" s="5047" t="s">
        <v>4537</v>
      </c>
      <c r="C930" s="4959">
        <v>3.38</v>
      </c>
      <c r="D930" s="5046" t="s">
        <v>2430</v>
      </c>
      <c r="E930" s="4678"/>
      <c r="F930" s="4959">
        <f t="shared" si="76"/>
        <v>0</v>
      </c>
      <c r="G930" s="4602"/>
    </row>
    <row r="931" spans="1:7" ht="27">
      <c r="A931" s="4674">
        <v>3.4</v>
      </c>
      <c r="B931" s="5047" t="s">
        <v>4538</v>
      </c>
      <c r="C931" s="4959">
        <v>5.98</v>
      </c>
      <c r="D931" s="5046" t="s">
        <v>2430</v>
      </c>
      <c r="E931" s="4678"/>
      <c r="F931" s="4959">
        <f t="shared" si="76"/>
        <v>0</v>
      </c>
      <c r="G931" s="4602"/>
    </row>
    <row r="932" spans="1:7" ht="28.5">
      <c r="A932" s="4674">
        <v>3.5</v>
      </c>
      <c r="B932" s="5047" t="s">
        <v>4539</v>
      </c>
      <c r="C932" s="4959">
        <v>1.51</v>
      </c>
      <c r="D932" s="5046" t="s">
        <v>2430</v>
      </c>
      <c r="E932" s="4678"/>
      <c r="F932" s="4959">
        <f t="shared" si="76"/>
        <v>0</v>
      </c>
      <c r="G932" s="4602"/>
    </row>
    <row r="933" spans="1:7">
      <c r="A933" s="4671"/>
      <c r="B933" s="5044"/>
      <c r="C933" s="5045"/>
      <c r="D933" s="5046"/>
      <c r="E933" s="4678"/>
      <c r="F933" s="4959" t="str">
        <f t="shared" si="76"/>
        <v xml:space="preserve"> </v>
      </c>
      <c r="G933" s="4602"/>
    </row>
    <row r="934" spans="1:7">
      <c r="A934" s="4673">
        <v>4</v>
      </c>
      <c r="B934" s="5044" t="s">
        <v>2996</v>
      </c>
      <c r="C934" s="5045"/>
      <c r="D934" s="5046"/>
      <c r="E934" s="4678"/>
      <c r="F934" s="4959" t="str">
        <f t="shared" si="76"/>
        <v xml:space="preserve"> </v>
      </c>
      <c r="G934" s="4602"/>
    </row>
    <row r="935" spans="1:7">
      <c r="A935" s="4674">
        <v>4.0999999999999996</v>
      </c>
      <c r="B935" s="5047" t="s">
        <v>4540</v>
      </c>
      <c r="C935" s="4959">
        <v>89.76</v>
      </c>
      <c r="D935" s="5046" t="s">
        <v>2432</v>
      </c>
      <c r="E935" s="4678"/>
      <c r="F935" s="4959">
        <f t="shared" si="76"/>
        <v>0</v>
      </c>
      <c r="G935" s="4602"/>
    </row>
    <row r="936" spans="1:7">
      <c r="A936" s="4674">
        <v>4.2</v>
      </c>
      <c r="B936" s="5047" t="s">
        <v>4541</v>
      </c>
      <c r="C936" s="4959">
        <v>239.36</v>
      </c>
      <c r="D936" s="5046" t="s">
        <v>2432</v>
      </c>
      <c r="E936" s="4678"/>
      <c r="F936" s="4959">
        <f t="shared" si="76"/>
        <v>0</v>
      </c>
      <c r="G936" s="4602"/>
    </row>
    <row r="937" spans="1:7">
      <c r="A937" s="4671"/>
      <c r="B937" s="5044"/>
      <c r="C937" s="5045"/>
      <c r="D937" s="5046"/>
      <c r="E937" s="4678"/>
      <c r="F937" s="4959" t="str">
        <f t="shared" si="76"/>
        <v xml:space="preserve"> </v>
      </c>
      <c r="G937" s="4602"/>
    </row>
    <row r="938" spans="1:7">
      <c r="A938" s="4673">
        <v>5</v>
      </c>
      <c r="B938" s="5044" t="s">
        <v>787</v>
      </c>
      <c r="C938" s="5045"/>
      <c r="D938" s="5046"/>
      <c r="E938" s="4678"/>
      <c r="F938" s="4959" t="str">
        <f t="shared" si="76"/>
        <v xml:space="preserve"> </v>
      </c>
      <c r="G938" s="4602"/>
    </row>
    <row r="939" spans="1:7">
      <c r="A939" s="4674">
        <v>5.0999999999999996</v>
      </c>
      <c r="B939" s="5047" t="s">
        <v>4542</v>
      </c>
      <c r="C939" s="4959">
        <v>156.41999999999999</v>
      </c>
      <c r="D939" s="5046" t="s">
        <v>2432</v>
      </c>
      <c r="E939" s="4678"/>
      <c r="F939" s="4959">
        <f t="shared" si="76"/>
        <v>0</v>
      </c>
      <c r="G939" s="4602"/>
    </row>
    <row r="940" spans="1:7">
      <c r="A940" s="4674">
        <v>5.2</v>
      </c>
      <c r="B940" s="5047" t="s">
        <v>2997</v>
      </c>
      <c r="C940" s="4959">
        <v>156.41999999999999</v>
      </c>
      <c r="D940" s="5046" t="s">
        <v>2432</v>
      </c>
      <c r="E940" s="4678"/>
      <c r="F940" s="4959">
        <f t="shared" si="76"/>
        <v>0</v>
      </c>
      <c r="G940" s="4602"/>
    </row>
    <row r="941" spans="1:7">
      <c r="A941" s="4674">
        <v>5.3</v>
      </c>
      <c r="B941" s="5047" t="s">
        <v>1548</v>
      </c>
      <c r="C941" s="4959">
        <v>936.8</v>
      </c>
      <c r="D941" s="5046" t="s">
        <v>1</v>
      </c>
      <c r="E941" s="4678"/>
      <c r="F941" s="4959">
        <f t="shared" si="76"/>
        <v>0</v>
      </c>
      <c r="G941" s="4602"/>
    </row>
    <row r="942" spans="1:7">
      <c r="A942" s="4671"/>
      <c r="B942" s="5044"/>
      <c r="C942" s="5045"/>
      <c r="D942" s="5046"/>
      <c r="E942" s="4678"/>
      <c r="F942" s="4959" t="str">
        <f t="shared" si="76"/>
        <v xml:space="preserve"> </v>
      </c>
      <c r="G942" s="4602"/>
    </row>
    <row r="943" spans="1:7">
      <c r="A943" s="4673">
        <v>6</v>
      </c>
      <c r="B943" s="5044" t="s">
        <v>202</v>
      </c>
      <c r="C943" s="5045"/>
      <c r="D943" s="5046"/>
      <c r="E943" s="4678"/>
      <c r="F943" s="4959" t="str">
        <f t="shared" si="76"/>
        <v xml:space="preserve"> </v>
      </c>
      <c r="G943" s="4602"/>
    </row>
    <row r="944" spans="1:7">
      <c r="A944" s="4674">
        <v>6.1</v>
      </c>
      <c r="B944" s="5047" t="s">
        <v>2998</v>
      </c>
      <c r="C944" s="4959">
        <v>156.41999999999999</v>
      </c>
      <c r="D944" s="5046" t="s">
        <v>2432</v>
      </c>
      <c r="E944" s="4678"/>
      <c r="F944" s="4959">
        <f t="shared" si="76"/>
        <v>0</v>
      </c>
      <c r="G944" s="4602"/>
    </row>
    <row r="945" spans="1:7">
      <c r="A945" s="4674">
        <v>6.2</v>
      </c>
      <c r="B945" s="5047" t="s">
        <v>3559</v>
      </c>
      <c r="C945" s="4959">
        <v>156.41999999999999</v>
      </c>
      <c r="D945" s="5046" t="s">
        <v>2432</v>
      </c>
      <c r="E945" s="4678"/>
      <c r="F945" s="4959">
        <f t="shared" si="76"/>
        <v>0</v>
      </c>
      <c r="G945" s="4602"/>
    </row>
    <row r="946" spans="1:7">
      <c r="A946" s="4671"/>
      <c r="B946" s="5044"/>
      <c r="C946" s="5045"/>
      <c r="D946" s="5046"/>
      <c r="E946" s="4678"/>
      <c r="F946" s="4959" t="str">
        <f t="shared" si="76"/>
        <v xml:space="preserve"> </v>
      </c>
      <c r="G946" s="4602"/>
    </row>
    <row r="947" spans="1:7">
      <c r="A947" s="4673">
        <v>7</v>
      </c>
      <c r="B947" s="5048" t="s">
        <v>3585</v>
      </c>
      <c r="C947" s="5045"/>
      <c r="D947" s="5046"/>
      <c r="E947" s="4678"/>
      <c r="F947" s="4959" t="str">
        <f t="shared" si="76"/>
        <v xml:space="preserve"> </v>
      </c>
      <c r="G947" s="4602"/>
    </row>
    <row r="948" spans="1:7" ht="38.25">
      <c r="A948" s="4674">
        <v>7.1</v>
      </c>
      <c r="B948" s="4675" t="s">
        <v>4543</v>
      </c>
      <c r="C948" s="5045">
        <v>14.4</v>
      </c>
      <c r="D948" s="5046" t="s">
        <v>1</v>
      </c>
      <c r="E948" s="4678"/>
      <c r="F948" s="4959">
        <f t="shared" si="76"/>
        <v>0</v>
      </c>
      <c r="G948" s="4602"/>
    </row>
    <row r="949" spans="1:7" ht="25.5">
      <c r="A949" s="4674">
        <v>7.2</v>
      </c>
      <c r="B949" s="4675" t="s">
        <v>4544</v>
      </c>
      <c r="C949" s="5045">
        <v>159</v>
      </c>
      <c r="D949" s="5046" t="s">
        <v>2433</v>
      </c>
      <c r="E949" s="4678"/>
      <c r="F949" s="4959">
        <f t="shared" si="76"/>
        <v>0</v>
      </c>
      <c r="G949" s="4602"/>
    </row>
    <row r="950" spans="1:7" ht="38.25">
      <c r="A950" s="4674">
        <v>7.3</v>
      </c>
      <c r="B950" s="5049" t="s">
        <v>4545</v>
      </c>
      <c r="C950" s="5045">
        <v>1</v>
      </c>
      <c r="D950" s="5046" t="s">
        <v>2433</v>
      </c>
      <c r="E950" s="4678"/>
      <c r="F950" s="4959">
        <f t="shared" si="76"/>
        <v>0</v>
      </c>
      <c r="G950" s="4602"/>
    </row>
    <row r="951" spans="1:7">
      <c r="A951" s="4676"/>
      <c r="B951" s="4999" t="s">
        <v>4627</v>
      </c>
      <c r="C951" s="5050"/>
      <c r="D951" s="5001"/>
      <c r="E951" s="5174"/>
      <c r="F951" s="5002">
        <f>SUM(F920:F950)</f>
        <v>0</v>
      </c>
      <c r="G951" s="4602"/>
    </row>
    <row r="952" spans="1:7">
      <c r="A952" s="4994"/>
      <c r="B952" s="4994"/>
      <c r="C952" s="4989"/>
      <c r="D952" s="4989"/>
      <c r="E952" s="5168"/>
      <c r="F952" s="4989"/>
      <c r="G952" s="4602"/>
    </row>
    <row r="953" spans="1:7">
      <c r="A953" s="4676"/>
      <c r="B953" s="4999" t="s">
        <v>4628</v>
      </c>
      <c r="C953" s="5050"/>
      <c r="D953" s="5001"/>
      <c r="E953" s="5174"/>
      <c r="F953" s="5002">
        <f>+F951+F915+F844+F822+F799+F783+F736+F663+F612+F550+F469+F327</f>
        <v>0</v>
      </c>
      <c r="G953" s="4602"/>
    </row>
    <row r="954" spans="1:7">
      <c r="A954" s="5051"/>
      <c r="B954" s="5052"/>
      <c r="C954" s="4669"/>
      <c r="D954" s="4994"/>
      <c r="E954" s="5175"/>
      <c r="F954" s="5053"/>
      <c r="G954" s="4602"/>
    </row>
    <row r="955" spans="1:7" ht="25.5">
      <c r="A955" s="5054" t="s">
        <v>975</v>
      </c>
      <c r="B955" s="5055" t="s">
        <v>4546</v>
      </c>
      <c r="C955" s="5056"/>
      <c r="D955" s="5057"/>
      <c r="E955" s="5176"/>
      <c r="F955" s="5058"/>
      <c r="G955" s="4602"/>
    </row>
    <row r="956" spans="1:7">
      <c r="A956" s="5054"/>
      <c r="B956" s="5055"/>
      <c r="C956" s="5056"/>
      <c r="D956" s="5057"/>
      <c r="E956" s="5176"/>
      <c r="F956" s="5058"/>
      <c r="G956" s="4602"/>
    </row>
    <row r="957" spans="1:7">
      <c r="A957" s="5059">
        <v>1</v>
      </c>
      <c r="B957" s="5060" t="s">
        <v>2165</v>
      </c>
      <c r="C957" s="5056"/>
      <c r="D957" s="5061"/>
      <c r="E957" s="5176"/>
      <c r="F957" s="4960"/>
      <c r="G957" s="4602"/>
    </row>
    <row r="958" spans="1:7" ht="14.25">
      <c r="A958" s="5062">
        <v>1.1000000000000001</v>
      </c>
      <c r="B958" s="5063" t="s">
        <v>4547</v>
      </c>
      <c r="C958" s="4959">
        <v>265</v>
      </c>
      <c r="D958" s="5064" t="s">
        <v>4548</v>
      </c>
      <c r="E958" s="4680"/>
      <c r="F958" s="4960">
        <f>ROUND((C958*E958),2)</f>
        <v>0</v>
      </c>
      <c r="G958" s="4602"/>
    </row>
    <row r="959" spans="1:7">
      <c r="A959" s="5065">
        <v>1.2</v>
      </c>
      <c r="B959" s="5066" t="s">
        <v>4549</v>
      </c>
      <c r="C959" s="5056">
        <v>3</v>
      </c>
      <c r="D959" s="5061" t="s">
        <v>4031</v>
      </c>
      <c r="E959" s="5176"/>
      <c r="F959" s="4960">
        <f t="shared" ref="F959:F1008" si="77">ROUND((C959*E959),2)</f>
        <v>0</v>
      </c>
      <c r="G959" s="4602"/>
    </row>
    <row r="960" spans="1:7">
      <c r="A960" s="5062"/>
      <c r="B960" s="5065"/>
      <c r="C960" s="4959"/>
      <c r="D960" s="4981"/>
      <c r="E960" s="4656"/>
      <c r="F960" s="4960"/>
      <c r="G960" s="4602"/>
    </row>
    <row r="961" spans="1:7">
      <c r="A961" s="5067">
        <v>2</v>
      </c>
      <c r="B961" s="5068" t="s">
        <v>38</v>
      </c>
      <c r="C961" s="4976"/>
      <c r="D961" s="4981"/>
      <c r="E961" s="5177"/>
      <c r="F961" s="4960"/>
      <c r="G961" s="4602"/>
    </row>
    <row r="962" spans="1:7">
      <c r="A962" s="5065">
        <v>2.1</v>
      </c>
      <c r="B962" s="4906" t="s">
        <v>4550</v>
      </c>
      <c r="C962" s="4959">
        <v>284.45</v>
      </c>
      <c r="D962" s="4981" t="s">
        <v>3154</v>
      </c>
      <c r="E962" s="4656"/>
      <c r="F962" s="4960">
        <f t="shared" si="77"/>
        <v>0</v>
      </c>
      <c r="G962" s="4602"/>
    </row>
    <row r="963" spans="1:7" ht="25.5">
      <c r="A963" s="5065">
        <v>2.2000000000000002</v>
      </c>
      <c r="B963" s="4906" t="s">
        <v>4551</v>
      </c>
      <c r="C963" s="4959">
        <v>85.57</v>
      </c>
      <c r="D963" s="4981" t="s">
        <v>2431</v>
      </c>
      <c r="E963" s="4656"/>
      <c r="F963" s="4960">
        <f t="shared" si="77"/>
        <v>0</v>
      </c>
      <c r="G963" s="4602"/>
    </row>
    <row r="964" spans="1:7" ht="25.5">
      <c r="A964" s="5065">
        <v>2.2999999999999998</v>
      </c>
      <c r="B964" s="5069" t="s">
        <v>4552</v>
      </c>
      <c r="C964" s="4959">
        <v>248.6</v>
      </c>
      <c r="D964" s="4981" t="s">
        <v>3156</v>
      </c>
      <c r="E964" s="4656"/>
      <c r="F964" s="4960">
        <f t="shared" si="77"/>
        <v>0</v>
      </c>
      <c r="G964" s="4602"/>
    </row>
    <row r="965" spans="1:7">
      <c r="A965" s="5062"/>
      <c r="B965" s="5065"/>
      <c r="C965" s="4959"/>
      <c r="D965" s="4981"/>
      <c r="E965" s="4656"/>
      <c r="F965" s="4960"/>
      <c r="G965" s="4602"/>
    </row>
    <row r="966" spans="1:7">
      <c r="A966" s="5067">
        <v>3</v>
      </c>
      <c r="B966" s="5070" t="s">
        <v>4553</v>
      </c>
      <c r="C966" s="4959"/>
      <c r="D966" s="4981"/>
      <c r="E966" s="4656"/>
      <c r="F966" s="4960"/>
      <c r="G966" s="4602"/>
    </row>
    <row r="967" spans="1:7">
      <c r="A967" s="5071">
        <f t="shared" ref="A967:A974" si="78">+A966+0.1</f>
        <v>3.1</v>
      </c>
      <c r="B967" s="5071" t="s">
        <v>4554</v>
      </c>
      <c r="C967" s="5072">
        <v>22</v>
      </c>
      <c r="D967" s="5073" t="s">
        <v>2430</v>
      </c>
      <c r="E967" s="4656"/>
      <c r="F967" s="4960">
        <f t="shared" si="77"/>
        <v>0</v>
      </c>
      <c r="G967" s="4602"/>
    </row>
    <row r="968" spans="1:7">
      <c r="A968" s="5071">
        <f t="shared" si="78"/>
        <v>3.2</v>
      </c>
      <c r="B968" s="5071" t="s">
        <v>4555</v>
      </c>
      <c r="C968" s="4960">
        <v>0.96</v>
      </c>
      <c r="D968" s="5073" t="s">
        <v>2430</v>
      </c>
      <c r="E968" s="4656"/>
      <c r="F968" s="4960">
        <f t="shared" si="77"/>
        <v>0</v>
      </c>
      <c r="G968" s="4602"/>
    </row>
    <row r="969" spans="1:7">
      <c r="A969" s="5071">
        <f t="shared" si="78"/>
        <v>3.3</v>
      </c>
      <c r="B969" s="5074" t="s">
        <v>4556</v>
      </c>
      <c r="C969" s="4960">
        <v>18.53</v>
      </c>
      <c r="D969" s="5073" t="s">
        <v>2430</v>
      </c>
      <c r="E969" s="4656"/>
      <c r="F969" s="4960">
        <f t="shared" si="77"/>
        <v>0</v>
      </c>
      <c r="G969" s="4602"/>
    </row>
    <row r="970" spans="1:7">
      <c r="A970" s="5071">
        <f t="shared" si="78"/>
        <v>3.4</v>
      </c>
      <c r="B970" s="5074" t="s">
        <v>4557</v>
      </c>
      <c r="C970" s="4960">
        <v>0.57999999999999996</v>
      </c>
      <c r="D970" s="5073" t="s">
        <v>2430</v>
      </c>
      <c r="E970" s="4656"/>
      <c r="F970" s="4960">
        <f t="shared" si="77"/>
        <v>0</v>
      </c>
      <c r="G970" s="4602"/>
    </row>
    <row r="971" spans="1:7">
      <c r="A971" s="5071">
        <f t="shared" si="78"/>
        <v>3.5</v>
      </c>
      <c r="B971" s="5074" t="s">
        <v>4558</v>
      </c>
      <c r="C971" s="4960">
        <v>2.2999999999999998</v>
      </c>
      <c r="D971" s="5073" t="s">
        <v>2430</v>
      </c>
      <c r="E971" s="4656"/>
      <c r="F971" s="4960">
        <f t="shared" si="77"/>
        <v>0</v>
      </c>
      <c r="G971" s="4602"/>
    </row>
    <row r="972" spans="1:7">
      <c r="A972" s="5071">
        <v>3.6</v>
      </c>
      <c r="B972" s="5074" t="s">
        <v>4559</v>
      </c>
      <c r="C972" s="4960">
        <v>2.12</v>
      </c>
      <c r="D972" s="5073" t="s">
        <v>2430</v>
      </c>
      <c r="E972" s="4656"/>
      <c r="F972" s="4960">
        <f t="shared" si="77"/>
        <v>0</v>
      </c>
      <c r="G972" s="4602"/>
    </row>
    <row r="973" spans="1:7">
      <c r="A973" s="5071">
        <f t="shared" si="78"/>
        <v>3.7</v>
      </c>
      <c r="B973" s="5071" t="s">
        <v>4560</v>
      </c>
      <c r="C973" s="4960">
        <v>45.79</v>
      </c>
      <c r="D973" s="5073" t="s">
        <v>2430</v>
      </c>
      <c r="E973" s="4656"/>
      <c r="F973" s="4960">
        <f t="shared" si="77"/>
        <v>0</v>
      </c>
      <c r="G973" s="4602"/>
    </row>
    <row r="974" spans="1:7">
      <c r="A974" s="5071">
        <f t="shared" si="78"/>
        <v>3.8</v>
      </c>
      <c r="B974" s="5071" t="s">
        <v>4561</v>
      </c>
      <c r="C974" s="4960">
        <v>0.1</v>
      </c>
      <c r="D974" s="5073" t="s">
        <v>2430</v>
      </c>
      <c r="E974" s="4656"/>
      <c r="F974" s="4960">
        <f t="shared" si="77"/>
        <v>0</v>
      </c>
      <c r="G974" s="4602"/>
    </row>
    <row r="975" spans="1:7">
      <c r="A975" s="5075">
        <v>3.9</v>
      </c>
      <c r="B975" s="5074" t="s">
        <v>4562</v>
      </c>
      <c r="C975" s="4960">
        <v>19.420000000000002</v>
      </c>
      <c r="D975" s="5073" t="s">
        <v>2430</v>
      </c>
      <c r="E975" s="4656"/>
      <c r="F975" s="4960">
        <f t="shared" si="77"/>
        <v>0</v>
      </c>
      <c r="G975" s="4602"/>
    </row>
    <row r="976" spans="1:7">
      <c r="A976" s="5076">
        <v>3.1</v>
      </c>
      <c r="B976" s="5077" t="s">
        <v>4563</v>
      </c>
      <c r="C976" s="4960">
        <v>1.93</v>
      </c>
      <c r="D976" s="5073" t="s">
        <v>2430</v>
      </c>
      <c r="E976" s="4656"/>
      <c r="F976" s="4960">
        <f t="shared" si="77"/>
        <v>0</v>
      </c>
      <c r="G976" s="4602"/>
    </row>
    <row r="977" spans="1:7" ht="14.25">
      <c r="A977" s="5076">
        <v>3.11</v>
      </c>
      <c r="B977" s="5077" t="s">
        <v>4564</v>
      </c>
      <c r="C977" s="4960">
        <f>0.34+0.34</f>
        <v>0.68</v>
      </c>
      <c r="D977" s="5073" t="s">
        <v>2430</v>
      </c>
      <c r="E977" s="4656"/>
      <c r="F977" s="4960">
        <f t="shared" si="77"/>
        <v>0</v>
      </c>
      <c r="G977" s="4602"/>
    </row>
    <row r="978" spans="1:7" ht="14.25">
      <c r="A978" s="5076">
        <v>3.12</v>
      </c>
      <c r="B978" s="5077" t="s">
        <v>4565</v>
      </c>
      <c r="C978" s="4960">
        <v>7.6</v>
      </c>
      <c r="D978" s="5073" t="s">
        <v>2430</v>
      </c>
      <c r="E978" s="4656"/>
      <c r="F978" s="4960">
        <f t="shared" si="77"/>
        <v>0</v>
      </c>
      <c r="G978" s="4602"/>
    </row>
    <row r="979" spans="1:7">
      <c r="A979" s="5065"/>
      <c r="B979" s="5078"/>
      <c r="C979" s="4959"/>
      <c r="D979" s="4981"/>
      <c r="E979" s="4656"/>
      <c r="F979" s="4960"/>
      <c r="G979" s="4602"/>
    </row>
    <row r="980" spans="1:7" ht="38.25">
      <c r="A980" s="4916">
        <v>4</v>
      </c>
      <c r="B980" s="4979" t="s">
        <v>4217</v>
      </c>
      <c r="C980" s="4986">
        <v>44</v>
      </c>
      <c r="D980" s="5079" t="s">
        <v>1</v>
      </c>
      <c r="E980" s="5167"/>
      <c r="F980" s="5080">
        <f t="shared" si="77"/>
        <v>0</v>
      </c>
      <c r="G980" s="4602"/>
    </row>
    <row r="981" spans="1:7">
      <c r="A981" s="5065"/>
      <c r="B981" s="5065"/>
      <c r="C981" s="4959"/>
      <c r="D981" s="4981"/>
      <c r="E981" s="4656"/>
      <c r="F981" s="4960"/>
      <c r="G981" s="4602"/>
    </row>
    <row r="982" spans="1:7">
      <c r="A982" s="5067">
        <v>5</v>
      </c>
      <c r="B982" s="5067" t="s">
        <v>787</v>
      </c>
      <c r="C982" s="4959"/>
      <c r="D982" s="4981"/>
      <c r="E982" s="4656"/>
      <c r="F982" s="4960"/>
      <c r="G982" s="4602"/>
    </row>
    <row r="983" spans="1:7">
      <c r="A983" s="5065">
        <v>5.0999999999999996</v>
      </c>
      <c r="B983" s="4906" t="s">
        <v>4566</v>
      </c>
      <c r="C983" s="4959">
        <v>400.85</v>
      </c>
      <c r="D983" s="4981" t="s">
        <v>2432</v>
      </c>
      <c r="E983" s="4656"/>
      <c r="F983" s="4960">
        <f t="shared" si="77"/>
        <v>0</v>
      </c>
      <c r="G983" s="4602"/>
    </row>
    <row r="984" spans="1:7">
      <c r="A984" s="5065">
        <v>5.2</v>
      </c>
      <c r="B984" s="4906" t="s">
        <v>4567</v>
      </c>
      <c r="C984" s="4959">
        <v>177.16</v>
      </c>
      <c r="D984" s="4981" t="s">
        <v>2432</v>
      </c>
      <c r="E984" s="4656"/>
      <c r="F984" s="4960">
        <f t="shared" si="77"/>
        <v>0</v>
      </c>
      <c r="G984" s="4602"/>
    </row>
    <row r="985" spans="1:7">
      <c r="A985" s="5065">
        <v>5.3</v>
      </c>
      <c r="B985" s="5065" t="s">
        <v>2395</v>
      </c>
      <c r="C985" s="4959">
        <v>109.36</v>
      </c>
      <c r="D985" s="4981" t="s">
        <v>2432</v>
      </c>
      <c r="E985" s="4656"/>
      <c r="F985" s="4960">
        <f t="shared" si="77"/>
        <v>0</v>
      </c>
      <c r="G985" s="4602"/>
    </row>
    <row r="986" spans="1:7">
      <c r="A986" s="5065">
        <v>5.4</v>
      </c>
      <c r="B986" s="5065" t="s">
        <v>2361</v>
      </c>
      <c r="C986" s="4959">
        <v>132.25</v>
      </c>
      <c r="D986" s="4981" t="s">
        <v>2432</v>
      </c>
      <c r="E986" s="4656"/>
      <c r="F986" s="4960">
        <f t="shared" si="77"/>
        <v>0</v>
      </c>
      <c r="G986" s="4602"/>
    </row>
    <row r="987" spans="1:7">
      <c r="A987" s="5065">
        <v>5.5</v>
      </c>
      <c r="B987" s="5065" t="s">
        <v>4568</v>
      </c>
      <c r="C987" s="4959">
        <v>114.33</v>
      </c>
      <c r="D987" s="4981" t="s">
        <v>2432</v>
      </c>
      <c r="E987" s="4656"/>
      <c r="F987" s="4960">
        <f t="shared" si="77"/>
        <v>0</v>
      </c>
      <c r="G987" s="4602"/>
    </row>
    <row r="988" spans="1:7">
      <c r="A988" s="5065">
        <v>5.6</v>
      </c>
      <c r="B988" s="5065" t="s">
        <v>4569</v>
      </c>
      <c r="C988" s="4959">
        <v>134.4</v>
      </c>
      <c r="D988" s="4981" t="s">
        <v>1</v>
      </c>
      <c r="E988" s="4656"/>
      <c r="F988" s="4960">
        <f t="shared" si="77"/>
        <v>0</v>
      </c>
      <c r="G988" s="4602"/>
    </row>
    <row r="989" spans="1:7">
      <c r="A989" s="5065">
        <v>5.7</v>
      </c>
      <c r="B989" s="4906" t="s">
        <v>4570</v>
      </c>
      <c r="C989" s="4959">
        <v>45.2</v>
      </c>
      <c r="D989" s="4981" t="s">
        <v>2432</v>
      </c>
      <c r="E989" s="4656"/>
      <c r="F989" s="4960">
        <f t="shared" si="77"/>
        <v>0</v>
      </c>
      <c r="G989" s="4602"/>
    </row>
    <row r="990" spans="1:7">
      <c r="A990" s="5065">
        <v>5.8</v>
      </c>
      <c r="B990" s="5065" t="s">
        <v>4571</v>
      </c>
      <c r="C990" s="4959">
        <v>109.36</v>
      </c>
      <c r="D990" s="4981" t="s">
        <v>2432</v>
      </c>
      <c r="E990" s="4656"/>
      <c r="F990" s="4960">
        <f t="shared" si="77"/>
        <v>0</v>
      </c>
      <c r="G990" s="4602"/>
    </row>
    <row r="991" spans="1:7">
      <c r="A991" s="5065">
        <v>5.9</v>
      </c>
      <c r="B991" s="5065" t="s">
        <v>4572</v>
      </c>
      <c r="C991" s="4959">
        <v>109.36</v>
      </c>
      <c r="D991" s="4981" t="s">
        <v>2432</v>
      </c>
      <c r="E991" s="4656"/>
      <c r="F991" s="4960">
        <f t="shared" si="77"/>
        <v>0</v>
      </c>
      <c r="G991" s="4602"/>
    </row>
    <row r="992" spans="1:7">
      <c r="A992" s="5065"/>
      <c r="B992" s="5065"/>
      <c r="C992" s="4959"/>
      <c r="D992" s="4981"/>
      <c r="E992" s="4656"/>
      <c r="F992" s="4960"/>
      <c r="G992" s="4602"/>
    </row>
    <row r="993" spans="1:7" ht="25.5">
      <c r="A993" s="5081">
        <v>6</v>
      </c>
      <c r="B993" s="4916" t="s">
        <v>4573</v>
      </c>
      <c r="C993" s="5082"/>
      <c r="D993" s="5083"/>
      <c r="E993" s="4656"/>
      <c r="F993" s="4960"/>
      <c r="G993" s="4602"/>
    </row>
    <row r="994" spans="1:7">
      <c r="A994" s="4945">
        <f>+A993+0.1</f>
        <v>6.1</v>
      </c>
      <c r="B994" s="5071" t="s">
        <v>4574</v>
      </c>
      <c r="C994" s="5082">
        <v>49.21</v>
      </c>
      <c r="D994" s="4981" t="s">
        <v>1</v>
      </c>
      <c r="E994" s="4656"/>
      <c r="F994" s="4960">
        <f t="shared" si="77"/>
        <v>0</v>
      </c>
      <c r="G994" s="4602"/>
    </row>
    <row r="995" spans="1:7">
      <c r="A995" s="4945">
        <f t="shared" ref="A995:A1002" si="79">+A994+0.1</f>
        <v>6.2</v>
      </c>
      <c r="B995" s="5071" t="str">
        <f>+B962</f>
        <v xml:space="preserve">Excavación material no clasificado c/equipo </v>
      </c>
      <c r="C995" s="5082">
        <v>48.23</v>
      </c>
      <c r="D995" s="4981" t="s">
        <v>3154</v>
      </c>
      <c r="E995" s="4656"/>
      <c r="F995" s="4960">
        <f t="shared" si="77"/>
        <v>0</v>
      </c>
      <c r="G995" s="4602"/>
    </row>
    <row r="996" spans="1:7" ht="25.5">
      <c r="A996" s="4945">
        <f t="shared" si="79"/>
        <v>6.3</v>
      </c>
      <c r="B996" s="5074" t="s">
        <v>4575</v>
      </c>
      <c r="C996" s="5082">
        <v>44.31</v>
      </c>
      <c r="D996" s="4981" t="s">
        <v>2431</v>
      </c>
      <c r="E996" s="4656"/>
      <c r="F996" s="4960">
        <f t="shared" si="77"/>
        <v>0</v>
      </c>
      <c r="G996" s="4602"/>
    </row>
    <row r="997" spans="1:7" ht="25.5">
      <c r="A997" s="4945">
        <f t="shared" si="79"/>
        <v>6.4</v>
      </c>
      <c r="B997" s="5074" t="s">
        <v>4576</v>
      </c>
      <c r="C997" s="4986">
        <v>4.7</v>
      </c>
      <c r="D997" s="5079" t="s">
        <v>3156</v>
      </c>
      <c r="E997" s="4656"/>
      <c r="F997" s="4960">
        <f t="shared" si="77"/>
        <v>0</v>
      </c>
      <c r="G997" s="4602"/>
    </row>
    <row r="998" spans="1:7" ht="25.5">
      <c r="A998" s="4945">
        <f t="shared" si="79"/>
        <v>6.5</v>
      </c>
      <c r="B998" s="5074" t="s">
        <v>4577</v>
      </c>
      <c r="C998" s="5084">
        <v>8.9700000000000006</v>
      </c>
      <c r="D998" s="5083" t="s">
        <v>1</v>
      </c>
      <c r="E998" s="4656"/>
      <c r="F998" s="4960">
        <f t="shared" si="77"/>
        <v>0</v>
      </c>
      <c r="G998" s="4602"/>
    </row>
    <row r="999" spans="1:7" ht="25.5">
      <c r="A999" s="4945">
        <f t="shared" si="79"/>
        <v>6.6</v>
      </c>
      <c r="B999" s="5074" t="s">
        <v>4578</v>
      </c>
      <c r="C999" s="5084">
        <v>24.64</v>
      </c>
      <c r="D999" s="5083" t="s">
        <v>1</v>
      </c>
      <c r="E999" s="4656"/>
      <c r="F999" s="4960">
        <f t="shared" si="77"/>
        <v>0</v>
      </c>
      <c r="G999" s="4602"/>
    </row>
    <row r="1000" spans="1:7" ht="25.5">
      <c r="A1000" s="4945">
        <f t="shared" si="79"/>
        <v>6.7</v>
      </c>
      <c r="B1000" s="5074" t="s">
        <v>4579</v>
      </c>
      <c r="C1000" s="5084">
        <v>6.34</v>
      </c>
      <c r="D1000" s="5083" t="s">
        <v>1</v>
      </c>
      <c r="E1000" s="4656"/>
      <c r="F1000" s="4960">
        <f t="shared" si="77"/>
        <v>0</v>
      </c>
      <c r="G1000" s="4602"/>
    </row>
    <row r="1001" spans="1:7" ht="25.5">
      <c r="A1001" s="4945">
        <f t="shared" si="79"/>
        <v>6.8</v>
      </c>
      <c r="B1001" s="5074" t="s">
        <v>4580</v>
      </c>
      <c r="C1001" s="5084">
        <v>8.14</v>
      </c>
      <c r="D1001" s="5083" t="s">
        <v>1</v>
      </c>
      <c r="E1001" s="4656"/>
      <c r="F1001" s="4960">
        <f t="shared" si="77"/>
        <v>0</v>
      </c>
      <c r="G1001" s="4602"/>
    </row>
    <row r="1002" spans="1:7" ht="25.5">
      <c r="A1002" s="4945">
        <f t="shared" si="79"/>
        <v>6.9</v>
      </c>
      <c r="B1002" s="5074" t="s">
        <v>4581</v>
      </c>
      <c r="C1002" s="5084">
        <v>3.75</v>
      </c>
      <c r="D1002" s="5083" t="s">
        <v>1</v>
      </c>
      <c r="E1002" s="4656"/>
      <c r="F1002" s="4960">
        <f t="shared" si="77"/>
        <v>0</v>
      </c>
      <c r="G1002" s="4602"/>
    </row>
    <row r="1003" spans="1:7" ht="25.5">
      <c r="A1003" s="4936">
        <v>6.1</v>
      </c>
      <c r="B1003" s="5074" t="s">
        <v>4582</v>
      </c>
      <c r="C1003" s="5084">
        <v>8.17</v>
      </c>
      <c r="D1003" s="5083" t="s">
        <v>1</v>
      </c>
      <c r="E1003" s="4656"/>
      <c r="F1003" s="4960">
        <f t="shared" si="77"/>
        <v>0</v>
      </c>
      <c r="G1003" s="4602"/>
    </row>
    <row r="1004" spans="1:7" ht="25.5">
      <c r="A1004" s="4936">
        <f>+A1003+0.01</f>
        <v>6.11</v>
      </c>
      <c r="B1004" s="5074" t="s">
        <v>4583</v>
      </c>
      <c r="C1004" s="5082">
        <v>8</v>
      </c>
      <c r="D1004" s="5083" t="s">
        <v>2433</v>
      </c>
      <c r="E1004" s="4656"/>
      <c r="F1004" s="4960">
        <f t="shared" si="77"/>
        <v>0</v>
      </c>
      <c r="G1004" s="4602"/>
    </row>
    <row r="1005" spans="1:7" ht="25.5">
      <c r="A1005" s="4936">
        <f t="shared" ref="A1005:A1008" si="80">+A1004+0.01</f>
        <v>6.12</v>
      </c>
      <c r="B1005" s="5074" t="s">
        <v>4584</v>
      </c>
      <c r="C1005" s="5082">
        <v>4</v>
      </c>
      <c r="D1005" s="5083" t="s">
        <v>2433</v>
      </c>
      <c r="E1005" s="4656"/>
      <c r="F1005" s="4960">
        <f t="shared" si="77"/>
        <v>0</v>
      </c>
      <c r="G1005" s="4602"/>
    </row>
    <row r="1006" spans="1:7" ht="25.5">
      <c r="A1006" s="4936">
        <f t="shared" si="80"/>
        <v>6.13</v>
      </c>
      <c r="B1006" s="4906" t="s">
        <v>4585</v>
      </c>
      <c r="C1006" s="4959">
        <v>1</v>
      </c>
      <c r="D1006" s="4981" t="s">
        <v>2433</v>
      </c>
      <c r="E1006" s="4656"/>
      <c r="F1006" s="4960">
        <f>ROUND((C1006*E1006),2)</f>
        <v>0</v>
      </c>
      <c r="G1006" s="4602"/>
    </row>
    <row r="1007" spans="1:7">
      <c r="A1007" s="4936">
        <f t="shared" si="80"/>
        <v>6.14</v>
      </c>
      <c r="B1007" s="5071" t="s">
        <v>4586</v>
      </c>
      <c r="C1007" s="5082">
        <v>4</v>
      </c>
      <c r="D1007" s="5083" t="s">
        <v>2433</v>
      </c>
      <c r="E1007" s="4656"/>
      <c r="F1007" s="4960">
        <f t="shared" si="77"/>
        <v>0</v>
      </c>
      <c r="G1007" s="4602"/>
    </row>
    <row r="1008" spans="1:7">
      <c r="A1008" s="4936">
        <f t="shared" si="80"/>
        <v>6.15</v>
      </c>
      <c r="B1008" s="5074" t="s">
        <v>4587</v>
      </c>
      <c r="C1008" s="5082">
        <v>4</v>
      </c>
      <c r="D1008" s="5083" t="s">
        <v>2433</v>
      </c>
      <c r="E1008" s="4656"/>
      <c r="F1008" s="4960">
        <f t="shared" si="77"/>
        <v>0</v>
      </c>
      <c r="G1008" s="4602"/>
    </row>
    <row r="1009" spans="1:7">
      <c r="A1009" s="5065"/>
      <c r="B1009" s="5065"/>
      <c r="C1009" s="4976"/>
      <c r="D1009" s="4981"/>
      <c r="E1009" s="5177"/>
      <c r="F1009" s="4960"/>
      <c r="G1009" s="4602"/>
    </row>
    <row r="1010" spans="1:7">
      <c r="A1010" s="5067">
        <v>7</v>
      </c>
      <c r="B1010" s="5067" t="s">
        <v>4588</v>
      </c>
      <c r="C1010" s="4959"/>
      <c r="D1010" s="4981"/>
      <c r="E1010" s="4656"/>
      <c r="F1010" s="4960"/>
      <c r="G1010" s="4602"/>
    </row>
    <row r="1011" spans="1:7" ht="25.5">
      <c r="A1011" s="5065">
        <f>0.1+A1010</f>
        <v>7.1</v>
      </c>
      <c r="B1011" s="4906" t="s">
        <v>4589</v>
      </c>
      <c r="C1011" s="4959">
        <v>1</v>
      </c>
      <c r="D1011" s="4981" t="s">
        <v>2433</v>
      </c>
      <c r="E1011" s="4656"/>
      <c r="F1011" s="4960">
        <f t="shared" ref="F1011:F1042" si="81">ROUND((C1011*E1011),2)</f>
        <v>0</v>
      </c>
      <c r="G1011" s="4602"/>
    </row>
    <row r="1012" spans="1:7" ht="25.5">
      <c r="A1012" s="5065">
        <f t="shared" ref="A1012:A1013" si="82">0.1+A1011</f>
        <v>7.2</v>
      </c>
      <c r="B1012" s="4906" t="s">
        <v>4590</v>
      </c>
      <c r="C1012" s="4959">
        <v>1</v>
      </c>
      <c r="D1012" s="4981" t="s">
        <v>2433</v>
      </c>
      <c r="E1012" s="4656"/>
      <c r="F1012" s="4960">
        <f t="shared" si="81"/>
        <v>0</v>
      </c>
      <c r="G1012" s="4602"/>
    </row>
    <row r="1013" spans="1:7">
      <c r="A1013" s="5065">
        <f t="shared" si="82"/>
        <v>7.3</v>
      </c>
      <c r="B1013" s="5065" t="s">
        <v>4591</v>
      </c>
      <c r="C1013" s="4959">
        <v>1</v>
      </c>
      <c r="D1013" s="4981" t="s">
        <v>2433</v>
      </c>
      <c r="E1013" s="4656"/>
      <c r="F1013" s="4960">
        <f t="shared" si="81"/>
        <v>0</v>
      </c>
      <c r="G1013" s="4602"/>
    </row>
    <row r="1014" spans="1:7">
      <c r="A1014" s="5067"/>
      <c r="B1014" s="5067"/>
      <c r="C1014" s="4959"/>
      <c r="D1014" s="4981"/>
      <c r="E1014" s="4656"/>
      <c r="F1014" s="4960"/>
      <c r="G1014" s="4602"/>
    </row>
    <row r="1015" spans="1:7">
      <c r="A1015" s="5067">
        <v>8</v>
      </c>
      <c r="B1015" s="5067" t="s">
        <v>4592</v>
      </c>
      <c r="C1015" s="4976"/>
      <c r="D1015" s="4976"/>
      <c r="E1015" s="4656"/>
      <c r="F1015" s="4960"/>
      <c r="G1015" s="4602"/>
    </row>
    <row r="1016" spans="1:7" ht="51">
      <c r="A1016" s="5065">
        <f>0.1+A1015</f>
        <v>8.1</v>
      </c>
      <c r="B1016" s="4906" t="s">
        <v>4593</v>
      </c>
      <c r="C1016" s="4959">
        <v>2</v>
      </c>
      <c r="D1016" s="4981" t="s">
        <v>4036</v>
      </c>
      <c r="E1016" s="4656"/>
      <c r="F1016" s="4960">
        <f t="shared" si="81"/>
        <v>0</v>
      </c>
      <c r="G1016" s="4602"/>
    </row>
    <row r="1017" spans="1:7">
      <c r="A1017" s="5065">
        <f t="shared" ref="A1017:A1018" si="83">0.1+A1016</f>
        <v>8.1999999999999993</v>
      </c>
      <c r="B1017" s="5065" t="s">
        <v>4594</v>
      </c>
      <c r="C1017" s="4959">
        <v>1</v>
      </c>
      <c r="D1017" s="4981" t="s">
        <v>4036</v>
      </c>
      <c r="E1017" s="4656"/>
      <c r="F1017" s="4960">
        <f t="shared" si="81"/>
        <v>0</v>
      </c>
      <c r="G1017" s="4602"/>
    </row>
    <row r="1018" spans="1:7">
      <c r="A1018" s="5065">
        <f t="shared" si="83"/>
        <v>8.3000000000000007</v>
      </c>
      <c r="B1018" s="5065" t="s">
        <v>4595</v>
      </c>
      <c r="C1018" s="4959">
        <v>1</v>
      </c>
      <c r="D1018" s="4981" t="s">
        <v>2433</v>
      </c>
      <c r="E1018" s="4656"/>
      <c r="F1018" s="4960">
        <f t="shared" si="81"/>
        <v>0</v>
      </c>
      <c r="G1018" s="4602"/>
    </row>
    <row r="1019" spans="1:7">
      <c r="A1019" s="5065"/>
      <c r="B1019" s="5065"/>
      <c r="C1019" s="4959"/>
      <c r="D1019" s="4981"/>
      <c r="E1019" s="4656"/>
      <c r="F1019" s="4960"/>
      <c r="G1019" s="4602"/>
    </row>
    <row r="1020" spans="1:7">
      <c r="A1020" s="5067">
        <v>9</v>
      </c>
      <c r="B1020" s="5067" t="s">
        <v>4596</v>
      </c>
      <c r="C1020" s="4959">
        <f>(68.86*1.2)*0.2</f>
        <v>16.53</v>
      </c>
      <c r="D1020" s="4634" t="s">
        <v>2430</v>
      </c>
      <c r="E1020" s="4656"/>
      <c r="F1020" s="4960">
        <f t="shared" si="81"/>
        <v>0</v>
      </c>
      <c r="G1020" s="4602"/>
    </row>
    <row r="1021" spans="1:7">
      <c r="A1021" s="4976"/>
      <c r="B1021" s="4976"/>
      <c r="C1021" s="4959"/>
      <c r="D1021" s="4981"/>
      <c r="E1021" s="4656"/>
      <c r="F1021" s="4960"/>
      <c r="G1021" s="4602"/>
    </row>
    <row r="1022" spans="1:7">
      <c r="A1022" s="4669">
        <v>10</v>
      </c>
      <c r="B1022" s="4640" t="s">
        <v>4597</v>
      </c>
      <c r="C1022" s="5085"/>
      <c r="D1022" s="4981"/>
      <c r="E1022" s="4656"/>
      <c r="F1022" s="5086"/>
      <c r="G1022" s="4602"/>
    </row>
    <row r="1023" spans="1:7">
      <c r="A1023" s="5087">
        <v>10.1</v>
      </c>
      <c r="B1023" s="5088" t="s">
        <v>37</v>
      </c>
      <c r="C1023" s="5085">
        <v>53</v>
      </c>
      <c r="D1023" s="4634" t="s">
        <v>1</v>
      </c>
      <c r="E1023" s="4677"/>
      <c r="F1023" s="4959">
        <f>+ROUND(C1023*E1023,2)</f>
        <v>0</v>
      </c>
      <c r="G1023" s="4602"/>
    </row>
    <row r="1024" spans="1:7">
      <c r="A1024" s="5089"/>
      <c r="B1024" s="5090"/>
      <c r="C1024" s="5085"/>
      <c r="D1024" s="4634"/>
      <c r="E1024" s="4677"/>
      <c r="F1024" s="4959"/>
      <c r="G1024" s="4602"/>
    </row>
    <row r="1025" spans="1:7">
      <c r="A1025" s="4669">
        <v>10.199999999999999</v>
      </c>
      <c r="B1025" s="4640" t="s">
        <v>14</v>
      </c>
      <c r="C1025" s="4989"/>
      <c r="D1025" s="4994"/>
      <c r="E1025" s="4656"/>
      <c r="F1025" s="4959">
        <f t="shared" ref="F1025:F1035" si="84">+ROUND(C1025*E1025,2)</f>
        <v>0</v>
      </c>
      <c r="G1025" s="4602"/>
    </row>
    <row r="1026" spans="1:7">
      <c r="A1026" s="5089" t="s">
        <v>669</v>
      </c>
      <c r="B1026" s="4633" t="str">
        <f>+B962</f>
        <v xml:space="preserve">Excavación material no clasificado c/equipo </v>
      </c>
      <c r="C1026" s="5085">
        <v>51.94</v>
      </c>
      <c r="D1026" s="4634" t="s">
        <v>2430</v>
      </c>
      <c r="E1026" s="4677"/>
      <c r="F1026" s="4959">
        <f t="shared" si="84"/>
        <v>0</v>
      </c>
      <c r="G1026" s="4602"/>
    </row>
    <row r="1027" spans="1:7">
      <c r="A1027" s="5089" t="s">
        <v>670</v>
      </c>
      <c r="B1027" s="4633" t="s">
        <v>2980</v>
      </c>
      <c r="C1027" s="5085">
        <v>42.4</v>
      </c>
      <c r="D1027" s="4634" t="s">
        <v>2432</v>
      </c>
      <c r="E1027" s="4677"/>
      <c r="F1027" s="4959">
        <f t="shared" si="84"/>
        <v>0</v>
      </c>
      <c r="G1027" s="4602"/>
    </row>
    <row r="1028" spans="1:7" ht="25.5">
      <c r="A1028" s="5089" t="s">
        <v>4598</v>
      </c>
      <c r="B1028" s="4633" t="s">
        <v>2981</v>
      </c>
      <c r="C1028" s="5085">
        <v>47.71</v>
      </c>
      <c r="D1028" s="4634" t="s">
        <v>2430</v>
      </c>
      <c r="E1028" s="4677"/>
      <c r="F1028" s="4959">
        <f t="shared" si="84"/>
        <v>0</v>
      </c>
      <c r="G1028" s="4602"/>
    </row>
    <row r="1029" spans="1:7" ht="25.5">
      <c r="A1029" s="5089" t="s">
        <v>4599</v>
      </c>
      <c r="B1029" s="4633" t="s">
        <v>2982</v>
      </c>
      <c r="C1029" s="5085">
        <v>5.08</v>
      </c>
      <c r="D1029" s="4634" t="s">
        <v>2430</v>
      </c>
      <c r="E1029" s="4677"/>
      <c r="F1029" s="4959">
        <f t="shared" si="84"/>
        <v>0</v>
      </c>
      <c r="G1029" s="4602"/>
    </row>
    <row r="1030" spans="1:7">
      <c r="A1030" s="5089"/>
      <c r="B1030" s="4633"/>
      <c r="C1030" s="5085"/>
      <c r="D1030" s="4634"/>
      <c r="E1030" s="4656"/>
      <c r="F1030" s="4959"/>
      <c r="G1030" s="4602"/>
    </row>
    <row r="1031" spans="1:7">
      <c r="A1031" s="4669">
        <v>10.3</v>
      </c>
      <c r="B1031" s="4640" t="s">
        <v>4600</v>
      </c>
      <c r="C1031" s="4989"/>
      <c r="D1031" s="4994"/>
      <c r="E1031" s="4656"/>
      <c r="F1031" s="5086"/>
      <c r="G1031" s="4602"/>
    </row>
    <row r="1032" spans="1:7">
      <c r="A1032" s="5089" t="s">
        <v>3818</v>
      </c>
      <c r="B1032" s="4633" t="s">
        <v>4601</v>
      </c>
      <c r="C1032" s="5085">
        <v>53</v>
      </c>
      <c r="D1032" s="4634" t="s">
        <v>1</v>
      </c>
      <c r="E1032" s="4677"/>
      <c r="F1032" s="4959">
        <f t="shared" si="84"/>
        <v>0</v>
      </c>
      <c r="G1032" s="4602"/>
    </row>
    <row r="1033" spans="1:7">
      <c r="A1033" s="5089"/>
      <c r="B1033" s="4633"/>
      <c r="C1033" s="5085"/>
      <c r="D1033" s="4634"/>
      <c r="E1033" s="4677"/>
      <c r="F1033" s="4959"/>
      <c r="G1033" s="4602"/>
    </row>
    <row r="1034" spans="1:7">
      <c r="A1034" s="4669">
        <v>10.4</v>
      </c>
      <c r="B1034" s="4640" t="s">
        <v>4275</v>
      </c>
      <c r="C1034" s="4989"/>
      <c r="D1034" s="4994"/>
      <c r="E1034" s="4656"/>
      <c r="F1034" s="4959"/>
      <c r="G1034" s="4602"/>
    </row>
    <row r="1035" spans="1:7">
      <c r="A1035" s="5089" t="s">
        <v>4602</v>
      </c>
      <c r="B1035" s="4633" t="s">
        <v>4601</v>
      </c>
      <c r="C1035" s="5085">
        <v>53</v>
      </c>
      <c r="D1035" s="4634" t="s">
        <v>1</v>
      </c>
      <c r="E1035" s="4677"/>
      <c r="F1035" s="4959">
        <f t="shared" si="84"/>
        <v>0</v>
      </c>
      <c r="G1035" s="4602"/>
    </row>
    <row r="1036" spans="1:7">
      <c r="A1036" s="5089"/>
      <c r="B1036" s="4633"/>
      <c r="C1036" s="5085"/>
      <c r="D1036" s="4634"/>
      <c r="E1036" s="4677"/>
      <c r="F1036" s="4959"/>
      <c r="G1036" s="4602"/>
    </row>
    <row r="1037" spans="1:7" ht="25.5">
      <c r="A1037" s="4669">
        <v>10.5</v>
      </c>
      <c r="B1037" s="4640" t="s">
        <v>4603</v>
      </c>
      <c r="C1037" s="4959"/>
      <c r="D1037" s="4981"/>
      <c r="E1037" s="4656"/>
      <c r="F1037" s="4960"/>
      <c r="G1037" s="4602"/>
    </row>
    <row r="1038" spans="1:7">
      <c r="A1038" s="5089" t="s">
        <v>3836</v>
      </c>
      <c r="B1038" s="4976" t="s">
        <v>4604</v>
      </c>
      <c r="C1038" s="4959">
        <v>2</v>
      </c>
      <c r="D1038" s="4981" t="s">
        <v>2433</v>
      </c>
      <c r="E1038" s="4656"/>
      <c r="F1038" s="4960">
        <f t="shared" si="81"/>
        <v>0</v>
      </c>
      <c r="G1038" s="4602"/>
    </row>
    <row r="1039" spans="1:7">
      <c r="A1039" s="5091"/>
      <c r="B1039" s="4977"/>
      <c r="C1039" s="5092"/>
      <c r="D1039" s="5093"/>
      <c r="E1039" s="5178"/>
      <c r="F1039" s="4960"/>
      <c r="G1039" s="4602"/>
    </row>
    <row r="1040" spans="1:7">
      <c r="A1040" s="4669">
        <v>11</v>
      </c>
      <c r="B1040" s="4669" t="s">
        <v>4605</v>
      </c>
      <c r="C1040" s="4959">
        <v>1</v>
      </c>
      <c r="D1040" s="4981" t="s">
        <v>42</v>
      </c>
      <c r="E1040" s="4656"/>
      <c r="F1040" s="4960">
        <f t="shared" si="81"/>
        <v>0</v>
      </c>
      <c r="G1040" s="4602"/>
    </row>
    <row r="1041" spans="1:7">
      <c r="A1041" s="4976"/>
      <c r="B1041" s="4976"/>
      <c r="C1041" s="4959"/>
      <c r="D1041" s="4981"/>
      <c r="E1041" s="4656"/>
      <c r="F1041" s="4960"/>
      <c r="G1041" s="4602"/>
    </row>
    <row r="1042" spans="1:7">
      <c r="A1042" s="4669">
        <v>12</v>
      </c>
      <c r="B1042" s="4669" t="s">
        <v>876</v>
      </c>
      <c r="C1042" s="4959">
        <v>1</v>
      </c>
      <c r="D1042" s="4981" t="s">
        <v>42</v>
      </c>
      <c r="E1042" s="4656"/>
      <c r="F1042" s="4960">
        <f t="shared" si="81"/>
        <v>0</v>
      </c>
      <c r="G1042" s="4602"/>
    </row>
    <row r="1043" spans="1:7">
      <c r="A1043" s="5094"/>
      <c r="B1043" s="5095" t="s">
        <v>4629</v>
      </c>
      <c r="C1043" s="5096"/>
      <c r="D1043" s="5097"/>
      <c r="E1043" s="5179"/>
      <c r="F1043" s="5098">
        <f>SUM(F958:F1042)</f>
        <v>0</v>
      </c>
      <c r="G1043" s="4602"/>
    </row>
    <row r="1044" spans="1:7">
      <c r="A1044" s="4953"/>
      <c r="B1044" s="4888"/>
      <c r="C1044" s="4954"/>
      <c r="D1044" s="4620"/>
      <c r="E1044" s="5165"/>
      <c r="F1044" s="4909"/>
      <c r="G1044" s="4602"/>
    </row>
    <row r="1045" spans="1:7">
      <c r="A1045" s="5033" t="s">
        <v>32</v>
      </c>
      <c r="B1045" s="4661" t="s">
        <v>3705</v>
      </c>
      <c r="C1045" s="5099"/>
      <c r="D1045" s="5100"/>
      <c r="E1045" s="5165"/>
      <c r="F1045" s="4909"/>
      <c r="G1045" s="4602"/>
    </row>
    <row r="1046" spans="1:7" ht="51">
      <c r="A1046" s="4978">
        <v>1</v>
      </c>
      <c r="B1046" s="4644" t="s">
        <v>4169</v>
      </c>
      <c r="C1046" s="4954">
        <v>3</v>
      </c>
      <c r="D1046" s="4620" t="s">
        <v>2433</v>
      </c>
      <c r="E1046" s="5165"/>
      <c r="F1046" s="4909">
        <f>IF(C1046&gt;0,(ROUND((E1046*C1046),2))," ")</f>
        <v>0</v>
      </c>
      <c r="G1046" s="4602"/>
    </row>
    <row r="1047" spans="1:7">
      <c r="A1047" s="4978"/>
      <c r="B1047" s="4985"/>
      <c r="C1047" s="4954"/>
      <c r="D1047" s="4620"/>
      <c r="E1047" s="5165"/>
      <c r="F1047" s="4909"/>
      <c r="G1047" s="4602"/>
    </row>
    <row r="1048" spans="1:7" ht="25.5">
      <c r="A1048" s="4978">
        <v>2</v>
      </c>
      <c r="B1048" s="4647" t="s">
        <v>4636</v>
      </c>
      <c r="C1048" s="5143"/>
      <c r="D1048" s="4620" t="s">
        <v>4036</v>
      </c>
      <c r="E1048" s="5165"/>
      <c r="F1048" s="4909" t="str">
        <f>IF(C1048&gt;0,(ROUND((E1048*C1048),2))," ")</f>
        <v xml:space="preserve"> </v>
      </c>
      <c r="G1048" s="4602"/>
    </row>
    <row r="1049" spans="1:7">
      <c r="A1049" s="4978"/>
      <c r="B1049" s="5101"/>
      <c r="C1049" s="4954"/>
      <c r="D1049" s="4620"/>
      <c r="E1049" s="5165"/>
      <c r="F1049" s="4909"/>
      <c r="G1049" s="4602"/>
    </row>
    <row r="1050" spans="1:7" ht="25.5">
      <c r="A1050" s="4978">
        <v>3</v>
      </c>
      <c r="B1050" s="5101" t="s">
        <v>4635</v>
      </c>
      <c r="C1050" s="4678"/>
      <c r="D1050" s="4634" t="s">
        <v>4036</v>
      </c>
      <c r="E1050" s="4656"/>
      <c r="F1050" s="4959" t="str">
        <f>IF(C1050&gt;0,(ROUND((E1050*C1050),2))," ")</f>
        <v xml:space="preserve"> </v>
      </c>
      <c r="G1050" s="4602"/>
    </row>
    <row r="1051" spans="1:7">
      <c r="A1051" s="5102"/>
      <c r="B1051" s="5101"/>
      <c r="C1051" s="4954"/>
      <c r="D1051" s="4620"/>
      <c r="E1051" s="5165"/>
      <c r="F1051" s="5103"/>
      <c r="G1051" s="4602"/>
    </row>
    <row r="1052" spans="1:7" ht="38.25">
      <c r="A1052" s="4670">
        <v>4</v>
      </c>
      <c r="B1052" s="5101" t="s">
        <v>4630</v>
      </c>
      <c r="C1052" s="4980">
        <v>1</v>
      </c>
      <c r="D1052" s="4634" t="s">
        <v>42</v>
      </c>
      <c r="E1052" s="4656"/>
      <c r="F1052" s="4959">
        <f>+ROUND((E1052*C1052),2)</f>
        <v>0</v>
      </c>
      <c r="G1052" s="4602"/>
    </row>
    <row r="1053" spans="1:7">
      <c r="A1053" s="4670"/>
      <c r="B1053" s="5101"/>
      <c r="C1053" s="4980"/>
      <c r="D1053" s="4634"/>
      <c r="E1053" s="4656"/>
      <c r="F1053" s="4959"/>
      <c r="G1053" s="4602"/>
    </row>
    <row r="1054" spans="1:7">
      <c r="A1054" s="4670">
        <v>5</v>
      </c>
      <c r="B1054" s="5104" t="s">
        <v>4631</v>
      </c>
      <c r="C1054" s="4652"/>
      <c r="D1054" s="4634" t="s">
        <v>4036</v>
      </c>
      <c r="E1054" s="4656"/>
      <c r="F1054" s="4959">
        <f>+ROUND((E1054*C1054),2)</f>
        <v>0</v>
      </c>
      <c r="G1054" s="4602"/>
    </row>
    <row r="1055" spans="1:7">
      <c r="A1055" s="4584"/>
      <c r="B1055" s="4999" t="s">
        <v>34</v>
      </c>
      <c r="C1055" s="5050"/>
      <c r="D1055" s="5001"/>
      <c r="E1055" s="5174"/>
      <c r="F1055" s="5002">
        <f>SUM(F1046:F1054)</f>
        <v>0</v>
      </c>
      <c r="G1055" s="4602"/>
    </row>
    <row r="1056" spans="1:7">
      <c r="A1056" s="4540"/>
      <c r="B1056" s="5105"/>
      <c r="C1056" s="5106"/>
      <c r="D1056" s="5107"/>
      <c r="E1056" s="5180"/>
      <c r="F1056" s="5108"/>
      <c r="G1056" s="4602"/>
    </row>
    <row r="1057" spans="1:6">
      <c r="A1057" s="5109"/>
      <c r="B1057" s="5110" t="s">
        <v>15</v>
      </c>
      <c r="C1057" s="5111"/>
      <c r="D1057" s="4999"/>
      <c r="E1057" s="5181"/>
      <c r="F1057" s="5002">
        <f>+F1055+F152+F87+F1043+F953</f>
        <v>0</v>
      </c>
    </row>
    <row r="1058" spans="1:6" ht="5.25" customHeight="1">
      <c r="A1058" s="4540"/>
      <c r="B1058" s="5105"/>
      <c r="C1058" s="5106"/>
      <c r="D1058" s="5107"/>
      <c r="E1058" s="5180"/>
      <c r="F1058" s="5108"/>
    </row>
    <row r="1059" spans="1:6">
      <c r="A1059" s="5109"/>
      <c r="B1059" s="5110" t="s">
        <v>15</v>
      </c>
      <c r="C1059" s="5111"/>
      <c r="D1059" s="4999"/>
      <c r="E1059" s="5181"/>
      <c r="F1059" s="5002">
        <f>+F1057</f>
        <v>0</v>
      </c>
    </row>
    <row r="1060" spans="1:6">
      <c r="A1060" s="4535"/>
      <c r="B1060" s="4619"/>
      <c r="C1060" s="4954"/>
      <c r="D1060" s="5112"/>
      <c r="E1060" s="5143"/>
      <c r="F1060" s="4909" t="str">
        <f t="shared" ref="F1060" si="85">IF(C1060&gt;0,(ROUND((E1060*C1060),2))," ")</f>
        <v xml:space="preserve"> </v>
      </c>
    </row>
    <row r="1061" spans="1:6">
      <c r="A1061" s="4972"/>
      <c r="B1061" s="4983" t="s">
        <v>16</v>
      </c>
      <c r="C1061" s="4661"/>
      <c r="D1061" s="5038"/>
      <c r="E1061" s="5182"/>
      <c r="F1061" s="5099"/>
    </row>
    <row r="1062" spans="1:6">
      <c r="A1062" s="5113"/>
      <c r="B1062" s="5114" t="s">
        <v>3562</v>
      </c>
      <c r="C1062" s="5115">
        <v>0.1</v>
      </c>
      <c r="D1062" s="5116"/>
      <c r="E1062" s="5183"/>
      <c r="F1062" s="5117">
        <f t="shared" ref="F1062:F1067" si="86">ROUND($F$1057*C1062,2)</f>
        <v>0</v>
      </c>
    </row>
    <row r="1063" spans="1:6">
      <c r="A1063" s="5113"/>
      <c r="B1063" s="5114" t="s">
        <v>3564</v>
      </c>
      <c r="C1063" s="5115">
        <v>0.03</v>
      </c>
      <c r="D1063" s="5116"/>
      <c r="E1063" s="5183"/>
      <c r="F1063" s="5117">
        <f t="shared" si="86"/>
        <v>0</v>
      </c>
    </row>
    <row r="1064" spans="1:6">
      <c r="A1064" s="5113"/>
      <c r="B1064" s="5114" t="s">
        <v>4037</v>
      </c>
      <c r="C1064" s="5115">
        <v>0.04</v>
      </c>
      <c r="D1064" s="5116"/>
      <c r="E1064" s="5183"/>
      <c r="F1064" s="5117">
        <f t="shared" si="86"/>
        <v>0</v>
      </c>
    </row>
    <row r="1065" spans="1:6">
      <c r="A1065" s="5113"/>
      <c r="B1065" s="5114" t="s">
        <v>4044</v>
      </c>
      <c r="C1065" s="5115">
        <v>0.03</v>
      </c>
      <c r="D1065" s="5116"/>
      <c r="E1065" s="5183"/>
      <c r="F1065" s="5117">
        <f t="shared" si="86"/>
        <v>0</v>
      </c>
    </row>
    <row r="1066" spans="1:6">
      <c r="A1066" s="5113"/>
      <c r="B1066" s="5114" t="s">
        <v>4045</v>
      </c>
      <c r="C1066" s="5115">
        <v>0.05</v>
      </c>
      <c r="D1066" s="5116"/>
      <c r="E1066" s="5183"/>
      <c r="F1066" s="5117">
        <f t="shared" si="86"/>
        <v>0</v>
      </c>
    </row>
    <row r="1067" spans="1:6">
      <c r="A1067" s="5113"/>
      <c r="B1067" s="5114" t="s">
        <v>4046</v>
      </c>
      <c r="C1067" s="5115">
        <v>1.4999999999999999E-2</v>
      </c>
      <c r="D1067" s="5116"/>
      <c r="E1067" s="5183"/>
      <c r="F1067" s="5117">
        <f t="shared" si="86"/>
        <v>0</v>
      </c>
    </row>
    <row r="1068" spans="1:6">
      <c r="A1068" s="5113"/>
      <c r="B1068" s="5114" t="s">
        <v>4047</v>
      </c>
      <c r="C1068" s="5118">
        <v>0.18</v>
      </c>
      <c r="D1068" s="5116"/>
      <c r="E1068" s="5183"/>
      <c r="F1068" s="5117">
        <f>ROUND($F$1062*C1068,2)</f>
        <v>0</v>
      </c>
    </row>
    <row r="1069" spans="1:6">
      <c r="A1069" s="5113"/>
      <c r="B1069" s="5114" t="s">
        <v>3567</v>
      </c>
      <c r="C1069" s="5115">
        <v>0.01</v>
      </c>
      <c r="D1069" s="5119"/>
      <c r="E1069" s="5184"/>
      <c r="F1069" s="5117">
        <f>ROUND($F$1057*C1069,2)</f>
        <v>0</v>
      </c>
    </row>
    <row r="1070" spans="1:6">
      <c r="A1070" s="5113"/>
      <c r="B1070" s="5114" t="s">
        <v>4048</v>
      </c>
      <c r="C1070" s="5115">
        <v>1E-3</v>
      </c>
      <c r="D1070" s="5116"/>
      <c r="E1070" s="5183"/>
      <c r="F1070" s="5117">
        <f>ROUND($F$1057*C1070,2)</f>
        <v>0</v>
      </c>
    </row>
    <row r="1071" spans="1:6">
      <c r="A1071" s="5113"/>
      <c r="B1071" s="5120" t="s">
        <v>3570</v>
      </c>
      <c r="C1071" s="5115">
        <v>0.05</v>
      </c>
      <c r="D1071" s="5116"/>
      <c r="E1071" s="5183"/>
      <c r="F1071" s="5117">
        <f>ROUND($F$1057*C1071,2)</f>
        <v>0</v>
      </c>
    </row>
    <row r="1072" spans="1:6" ht="25.5">
      <c r="A1072" s="5113"/>
      <c r="B1072" s="4984" t="s">
        <v>4632</v>
      </c>
      <c r="C1072" s="4954">
        <v>1</v>
      </c>
      <c r="D1072" s="5112" t="s">
        <v>42</v>
      </c>
      <c r="E1072" s="4656"/>
      <c r="F1072" s="4909">
        <f>+E1072*C1072</f>
        <v>0</v>
      </c>
    </row>
    <row r="1073" spans="1:6">
      <c r="A1073" s="5113"/>
      <c r="B1073" s="4984" t="s">
        <v>2740</v>
      </c>
      <c r="C1073" s="4954">
        <v>1</v>
      </c>
      <c r="D1073" s="5112" t="s">
        <v>42</v>
      </c>
      <c r="E1073" s="5165"/>
      <c r="F1073" s="4909">
        <f>+E1073*C1073</f>
        <v>0</v>
      </c>
    </row>
    <row r="1074" spans="1:6">
      <c r="A1074" s="5113"/>
      <c r="B1074" s="4984" t="s">
        <v>3571</v>
      </c>
      <c r="C1074" s="4954">
        <v>1</v>
      </c>
      <c r="D1074" s="4620" t="s">
        <v>2433</v>
      </c>
      <c r="E1074" s="5165"/>
      <c r="F1074" s="4909">
        <f>E1074*C1074</f>
        <v>0</v>
      </c>
    </row>
    <row r="1075" spans="1:6">
      <c r="A1075" s="5113"/>
      <c r="B1075" s="4984" t="s">
        <v>3560</v>
      </c>
      <c r="C1075" s="4954">
        <v>1</v>
      </c>
      <c r="D1075" s="4620" t="s">
        <v>2433</v>
      </c>
      <c r="E1075" s="5165"/>
      <c r="F1075" s="4909">
        <f>E1075*C1075</f>
        <v>0</v>
      </c>
    </row>
    <row r="1076" spans="1:6">
      <c r="A1076" s="5121"/>
      <c r="B1076" s="5122" t="s">
        <v>23</v>
      </c>
      <c r="C1076" s="5123"/>
      <c r="D1076" s="4901"/>
      <c r="E1076" s="5124"/>
      <c r="F1076" s="5125">
        <f>SUBTOTAL(9,F1062:F1075)</f>
        <v>0</v>
      </c>
    </row>
    <row r="1077" spans="1:6">
      <c r="A1077" s="5126"/>
      <c r="B1077" s="4983"/>
      <c r="C1077" s="4661"/>
      <c r="D1077" s="5038"/>
      <c r="E1077" s="4662"/>
      <c r="F1077" s="5127"/>
    </row>
    <row r="1078" spans="1:6">
      <c r="A1078" s="5128"/>
      <c r="B1078" s="5129" t="s">
        <v>4049</v>
      </c>
      <c r="C1078" s="5130"/>
      <c r="D1078" s="5131"/>
      <c r="E1078" s="5130"/>
      <c r="F1078" s="5132">
        <f>+F1076+F1057</f>
        <v>0</v>
      </c>
    </row>
    <row r="1079" spans="1:6">
      <c r="A1079" s="5133"/>
      <c r="B1079" s="5134"/>
      <c r="C1079" s="5135"/>
      <c r="D1079" s="5136"/>
      <c r="E1079" s="5135"/>
      <c r="F1079" s="5137"/>
    </row>
    <row r="1080" spans="1:6">
      <c r="A1080" s="5133"/>
      <c r="B1080" s="5134"/>
      <c r="C1080" s="5135"/>
      <c r="D1080" s="5136"/>
      <c r="E1080" s="5135"/>
      <c r="F1080" s="5137"/>
    </row>
    <row r="1081" spans="1:6">
      <c r="A1081" s="5133"/>
      <c r="B1081" s="5134"/>
      <c r="C1081" s="5135"/>
      <c r="D1081" s="5136"/>
      <c r="E1081" s="5135"/>
      <c r="F1081" s="5137"/>
    </row>
    <row r="1082" spans="1:6">
      <c r="A1082" s="5133"/>
      <c r="B1082" s="5134"/>
      <c r="C1082" s="5135"/>
      <c r="D1082" s="5136"/>
      <c r="E1082" s="5135"/>
      <c r="F1082" s="5137"/>
    </row>
    <row r="1083" spans="1:6">
      <c r="A1083" s="5133"/>
      <c r="B1083" s="5134"/>
      <c r="C1083" s="5135"/>
      <c r="D1083" s="5136"/>
      <c r="E1083" s="5135"/>
      <c r="F1083" s="5137"/>
    </row>
    <row r="1084" spans="1:6">
      <c r="A1084" s="5133"/>
      <c r="B1084" s="5134"/>
      <c r="C1084" s="5135"/>
      <c r="D1084" s="5136"/>
      <c r="E1084" s="5135"/>
      <c r="F1084" s="5137"/>
    </row>
    <row r="1085" spans="1:6">
      <c r="A1085" s="5133"/>
      <c r="B1085" s="5134"/>
      <c r="C1085" s="5135"/>
      <c r="D1085" s="5136"/>
      <c r="E1085" s="5135"/>
      <c r="F1085" s="5137"/>
    </row>
    <row r="1086" spans="1:6">
      <c r="A1086" s="5133"/>
      <c r="B1086" s="5134"/>
      <c r="C1086" s="5135"/>
      <c r="D1086" s="5136"/>
      <c r="E1086" s="5135"/>
      <c r="F1086" s="5137"/>
    </row>
    <row r="1087" spans="1:6">
      <c r="A1087" s="5133"/>
      <c r="B1087" s="5134"/>
      <c r="C1087" s="5135"/>
      <c r="D1087" s="5136"/>
      <c r="E1087" s="5135"/>
      <c r="F1087" s="5137"/>
    </row>
    <row r="1088" spans="1:6">
      <c r="A1088" s="5133"/>
      <c r="B1088" s="5134"/>
      <c r="C1088" s="5135"/>
      <c r="D1088" s="5136"/>
      <c r="E1088" s="5135"/>
      <c r="F1088" s="5137"/>
    </row>
    <row r="1089" spans="1:6">
      <c r="A1089" s="5138"/>
      <c r="B1089" s="5139"/>
      <c r="C1089" s="5135"/>
      <c r="D1089" s="5136"/>
      <c r="E1089" s="4872"/>
      <c r="F1089" s="4872"/>
    </row>
    <row r="1093" spans="1:6" ht="15">
      <c r="B1093" s="5141"/>
      <c r="C1093" s="5141"/>
      <c r="D1093" s="5141"/>
      <c r="E1093" s="5141"/>
    </row>
    <row r="1094" spans="1:6" ht="15">
      <c r="B1094" s="5141"/>
      <c r="C1094" s="5141"/>
      <c r="D1094" s="5141"/>
      <c r="E1094" s="5141"/>
    </row>
    <row r="1095" spans="1:6">
      <c r="B1095" s="5142"/>
      <c r="C1095" s="5142"/>
      <c r="D1095" s="5142"/>
      <c r="E1095" s="5142"/>
    </row>
  </sheetData>
  <sheetProtection algorithmName="SHA-512" hashValue="RDOHO3vXikaAbT6ga/uYtEOEcteZEuSHCCnJsZXxTBZRNoUuWpBXszWdescUfnmKSYc1Ld2HyTLn3K+Nc+jwIA==" saltValue="uGS3Mkww7SDtO3sB2JiVDw==" spinCount="100000" sheet="1" objects="1" scenarios="1"/>
  <mergeCells count="11">
    <mergeCell ref="B1095:E1095"/>
    <mergeCell ref="B1093:E1093"/>
    <mergeCell ref="N148:P148"/>
    <mergeCell ref="B7:F7"/>
    <mergeCell ref="A9:B9"/>
    <mergeCell ref="N130:P130"/>
    <mergeCell ref="A2:F2"/>
    <mergeCell ref="A3:F3"/>
    <mergeCell ref="A4:F4"/>
    <mergeCell ref="A5:F5"/>
    <mergeCell ref="B1094:E1094"/>
  </mergeCells>
  <conditionalFormatting sqref="F1:H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70866141732283472" right="0.70866141732283472" top="0.74803149606299213" bottom="0.74803149606299213" header="0.31496062992125984" footer="0.51181102362204722"/>
  <pageSetup paperSize="9" scale="79" fitToHeight="0" orientation="portrait" r:id="rId1"/>
  <headerFooter>
    <oddFooter>&amp;R&amp;P/&amp;N</oddFooter>
  </headerFooter>
  <rowBreaks count="1" manualBreakCount="1">
    <brk id="1057" max="5" man="1"/>
  </rowBreaks>
  <ignoredErrors>
    <ignoredError sqref="F17:F18 F19:F39" unlockedFormula="1"/>
    <ignoredError sqref="F84 F550 F500 F1068"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B4FC60-1619-4CA2-A14D-1C321A019CAA}">
  <ds:schemaRefs>
    <ds:schemaRef ds:uri="http://schemas.microsoft.com/sharepoint/v3/contenttype/forms"/>
  </ds:schemaRefs>
</ds:datastoreItem>
</file>

<file path=customXml/itemProps3.xml><?xml version="1.0" encoding="utf-8"?>
<ds:datastoreItem xmlns:ds="http://schemas.openxmlformats.org/officeDocument/2006/customXml" ds:itemID="{681BCFB9-7F96-4790-A99D-788C769CE966}">
  <ds:schemaRefs>
    <ds:schemaRef ds:uri="http://purl.org/dc/elements/1.1/"/>
    <ds:schemaRef ds:uri="http://schemas.microsoft.com/office/2006/documentManagement/types"/>
    <ds:schemaRef ds:uri="http://purl.org/dc/dcmitype/"/>
    <ds:schemaRef ds:uri="http://schemas.microsoft.com/office/2006/metadata/properties"/>
    <ds:schemaRef ds:uri="47541994-cb4e-4d4e-a3f4-b12e93ab67ab"/>
    <ds:schemaRef ds:uri="http://schemas.openxmlformats.org/package/2006/metadata/core-properties"/>
    <ds:schemaRef ds:uri="http://purl.org/dc/terms/"/>
    <ds:schemaRef ds:uri="6d54907c-77e9-4e93-95fd-68b0959b412c"/>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AMIAMA</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AMIAMA!Área_de_impresión</vt:lpstr>
      <vt:lpstr>'Especificaciones Técnicas'!Área_de_impresión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AMIAMA!Títulos_a_imprimir</vt:lpstr>
      <vt:lpstr>'Pre Villar Pando Limpio (2)'!Títulos_a_imprimir</vt:lpstr>
      <vt:lpstr>'Pre Villar Pando Limpio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Gustavo Adolfo Lemoine Cabreja</cp:lastModifiedBy>
  <cp:lastPrinted>2024-11-14T16:59:16Z</cp:lastPrinted>
  <dcterms:created xsi:type="dcterms:W3CDTF">2008-12-18T14:18:57Z</dcterms:created>
  <dcterms:modified xsi:type="dcterms:W3CDTF">2024-12-17T18:21:23Z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