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lemoine\OneDrive - INAPA\Escritorio G.L. (Usar)\Gustavo Lemoine\Direccion de Ingenieria G.L\Proyectos\Ac. Comendador - El LLano\Mayo 2026\"/>
    </mc:Choice>
  </mc:AlternateContent>
  <bookViews>
    <workbookView xWindow="0" yWindow="0" windowWidth="28800" windowHeight="11580"/>
  </bookViews>
  <sheets>
    <sheet name="LP-Parte A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VOL1" localSheetId="0" hidden="1">#REF!</definedName>
    <definedName name="_________VOL1" hidden="1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VOL1" localSheetId="0" hidden="1">#REF!</definedName>
    <definedName name="________VOL1" hidden="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VOL1" localSheetId="0" hidden="1">#REF!</definedName>
    <definedName name="_______VOL1" hidden="1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VOL1" localSheetId="0" hidden="1">#REF!</definedName>
    <definedName name="______VOL1" hidden="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VOL1" localSheetId="0" hidden="1">#REF!</definedName>
    <definedName name="_____VOL1" hidden="1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VOL1" localSheetId="0" hidden="1">#REF!</definedName>
    <definedName name="____VOL1" hidden="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VOL1" localSheetId="0" hidden="1">#REF!</definedName>
    <definedName name="___VOL1" hidden="1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[6]A!#REF!</definedName>
    <definedName name="__123Graph_A" hidden="1">[6]A!#REF!</definedName>
    <definedName name="__123Graph_AGraph2" localSheetId="0" hidden="1">[7]G.G!#REF!</definedName>
    <definedName name="__123Graph_AGraph2" hidden="1">[7]G.G!#REF!</definedName>
    <definedName name="__123Graph_B" localSheetId="0" hidden="1">[6]A!#REF!</definedName>
    <definedName name="__123Graph_B" hidden="1">[6]A!#REF!</definedName>
    <definedName name="__123Graph_C" localSheetId="0" hidden="1">[6]A!#REF!</definedName>
    <definedName name="__123Graph_C" hidden="1">[6]A!#REF!</definedName>
    <definedName name="__123Graph_D" localSheetId="0" hidden="1">[6]A!#REF!</definedName>
    <definedName name="__123Graph_D" hidden="1">[6]A!#REF!</definedName>
    <definedName name="__123Graph_E" localSheetId="0" hidden="1">[6]A!#REF!</definedName>
    <definedName name="__123Graph_E" hidden="1">[6]A!#REF!</definedName>
    <definedName name="__123Graph_F" localSheetId="0" hidden="1">[6]A!#REF!</definedName>
    <definedName name="__123Graph_F" hidden="1">[6]A!#REF!</definedName>
    <definedName name="__123Graph_X" localSheetId="0" hidden="1">[7]G.G!#REF!</definedName>
    <definedName name="__123Graph_X" hidden="1">[7]G.G!#REF!</definedName>
    <definedName name="__F" localSheetId="0">#REF!</definedName>
    <definedName name="__F">#REF!</definedName>
    <definedName name="__hor210">'[8]anal term'!$G$1512</definedName>
    <definedName name="__IntlFixup" hidden="1">TRUE</definedName>
    <definedName name="__PAG1" localSheetId="0">#REF!</definedName>
    <definedName name="__PAG1">#REF!</definedName>
    <definedName name="__pu5">[9]Sheet5!$E:$E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VOL1" localSheetId="0" hidden="1">#REF!</definedName>
    <definedName name="__VOL1" hidden="1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20_0_S" localSheetId="0" hidden="1">'[10]#¡REF'!#REF!</definedName>
    <definedName name="_20_0_S" hidden="1">'[10]#¡REF'!#REF!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abc" localSheetId="0" hidden="1">'[11]ANALISIS STO DGO'!#REF!</definedName>
    <definedName name="_abc" hidden="1">'[11]ANALISIS STO DGO'!#REF!</definedName>
    <definedName name="_ana" localSheetId="0" hidden="1">'[11]ANALISIS STO DGO'!#REF!</definedName>
    <definedName name="_ana" hidden="1">'[11]ANALISIS STO DGO'!#REF!</definedName>
    <definedName name="_Ana1" localSheetId="0" hidden="1">'[11]ANALISIS STO DGO'!#REF!</definedName>
    <definedName name="_Ana1" hidden="1">'[11]ANALISIS STO DGO'!#REF!</definedName>
    <definedName name="_Ana2" localSheetId="0" hidden="1">'[11]ANALISIS STO DGO'!#REF!</definedName>
    <definedName name="_Ana2" hidden="1">'[11]ANALISIS STO DGO'!#REF!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[12]insumo!$D$11</definedName>
    <definedName name="_d">NA()</definedName>
    <definedName name="_ere" localSheetId="0" hidden="1">'[13]ANALISIS STO DGO'!#REF!</definedName>
    <definedName name="_ere" hidden="1">'[13]ANALISIS STO DGO'!#REF!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'LP-Parte A'!$H$1:$H$1651</definedName>
    <definedName name="_xlnm._FilterDatabase" hidden="1">'[14]46W9'!#REF!</definedName>
    <definedName name="_FIN50" localSheetId="0">#REF!</definedName>
    <definedName name="_FIN50">#REF!</definedName>
    <definedName name="_fko5" localSheetId="0" hidden="1">'[11]ANALISIS STO DGO'!#REF!</definedName>
    <definedName name="_fko5" hidden="1">'[11]ANALISIS STO DGO'!#REF!</definedName>
    <definedName name="_fskj" localSheetId="0" hidden="1">'[11]ANALISIS STO DGO'!#REF!</definedName>
    <definedName name="_fskj" hidden="1">'[11]ANALISIS STO DGO'!#REF!</definedName>
    <definedName name="_gfsdog" localSheetId="0" hidden="1">'[11]ANALISIS STO DGO'!#REF!</definedName>
    <definedName name="_gfsdog" hidden="1">'[11]ANALISIS STO DGO'!#REF!</definedName>
    <definedName name="_hor210">'[8]anal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Iros" localSheetId="0" hidden="1">'[11]ANALISIS STO DGO'!#REF!</definedName>
    <definedName name="_Iros" hidden="1">'[11]ANALISIS STO DGO'!#REF!</definedName>
    <definedName name="_jkeu" localSheetId="0" hidden="1">'[11]ANALISIS STO DGO'!#REF!</definedName>
    <definedName name="_jkeu" hidden="1">'[11]ANALISIS STO DGO'!#REF!</definedName>
    <definedName name="_key" localSheetId="0" hidden="1">'[13]ANALISIS STO DGO'!#REF!</definedName>
    <definedName name="_key" hidden="1">'[13]ANALISIS STO DGO'!#REF!</definedName>
    <definedName name="_Key1" localSheetId="0" hidden="1">#REF!</definedName>
    <definedName name="_Key1" hidden="1">#REF!</definedName>
    <definedName name="_key11411111111111111111111111" localSheetId="0" hidden="1">#REF!</definedName>
    <definedName name="_key11411111111111111111111111" hidden="1">#REF!</definedName>
    <definedName name="_Key2" localSheetId="0" hidden="1">#REF!</definedName>
    <definedName name="_Key2" hidden="1">#REF!</definedName>
    <definedName name="_Key3" localSheetId="0" hidden="1">'[11]ANALISIS STO DGO'!#REF!</definedName>
    <definedName name="_Key3" hidden="1">'[11]ANALISIS STO DGO'!#REF!</definedName>
    <definedName name="_key5" localSheetId="0" hidden="1">'[15]ANALISIS STO DGO'!#REF!</definedName>
    <definedName name="_key5" hidden="1">'[15]ANALISIS STO DGO'!#REF!</definedName>
    <definedName name="_kEYYA" localSheetId="0" hidden="1">'[16]ANALISIS STO DGO'!#REF!</definedName>
    <definedName name="_kEYYA" hidden="1">'[16]ANALISIS STO DGO'!#REF!</definedName>
    <definedName name="_kfe" localSheetId="0" hidden="1">'[11]ANALISIS STO DGO'!#REF!</definedName>
    <definedName name="_kfe" hidden="1">'[11]ANALISIS STO DGO'!#REF!</definedName>
    <definedName name="_kfre" localSheetId="0" hidden="1">'[11]ANALISIS STO DGO'!#REF!</definedName>
    <definedName name="_kfre" hidden="1">'[11]ANALISIS STO DGO'!#REF!</definedName>
    <definedName name="_m" localSheetId="0">#REF!</definedName>
    <definedName name="_m">#REF!</definedName>
    <definedName name="_m_6" localSheetId="0">#REF!</definedName>
    <definedName name="_m_6">#REF!</definedName>
    <definedName name="_MAAL">[17]MOJornal!$D$31</definedName>
    <definedName name="_mario" localSheetId="0" hidden="1">'[11]ANALISIS STO DGO'!#REF!</definedName>
    <definedName name="_mario" hidden="1">'[11]ANALISIS STO DGO'!#REF!</definedName>
    <definedName name="_MatInverse_In" localSheetId="0" hidden="1">#REF!</definedName>
    <definedName name="_MatInverse_In" hidden="1">#REF!</definedName>
    <definedName name="_MatInverse_In1" localSheetId="0" hidden="1">#REF!</definedName>
    <definedName name="_MatInverse_In1" hidden="1">#REF!</definedName>
    <definedName name="_MATiNVERSE_INN" localSheetId="0" hidden="1">#REF!</definedName>
    <definedName name="_MATiNVERSE_INN" hidden="1">#REF!</definedName>
    <definedName name="_mnb" localSheetId="0" hidden="1">'[11]ANALISIS STO DGO'!#REF!</definedName>
    <definedName name="_mnb" hidden="1">'[11]ANALISIS STO DGO'!#REF!</definedName>
    <definedName name="_Mont" localSheetId="0" hidden="1">'[11]ANALISIS STO DGO'!#REF!</definedName>
    <definedName name="_Mont" hidden="1">'[11]ANALISIS STO DGO'!#REF!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[12]Mezcla!$G$37</definedName>
    <definedName name="_mz125" localSheetId="0">[12]Mezcla!#REF!</definedName>
    <definedName name="_mz125">[12]Mezcla!#REF!</definedName>
    <definedName name="_MZ13" localSheetId="0">[12]Mezcla!#REF!</definedName>
    <definedName name="_MZ13">[12]Mezcla!#REF!</definedName>
    <definedName name="_MZ14" localSheetId="0">[12]Mezcla!#REF!</definedName>
    <definedName name="_MZ14">[12]Mezcla!#REF!</definedName>
    <definedName name="_MZ17" localSheetId="0">[12]Mezcla!#REF!</definedName>
    <definedName name="_MZ17">[12]Mezcla!#REF!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fl5" localSheetId="0" hidden="1">'[11]ANALISIS STO DGO'!#REF!</definedName>
    <definedName name="_Ofl5" hidden="1">'[11]ANALISIS STO DGO'!#REF!</definedName>
    <definedName name="_OP2AL">[17]MOJornal!$D$51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arse_Out" localSheetId="0" hidden="1">'[18]7422CW00'!#REF!</definedName>
    <definedName name="_Parse_Out" hidden="1">'[18]7422CW00'!#REF!</definedName>
    <definedName name="_pedro" localSheetId="0" hidden="1">'[11]ANALISIS STO DGO'!#REF!</definedName>
    <definedName name="_pedro" hidden="1">'[11]ANALISIS STO DGO'!#REF!</definedName>
    <definedName name="_Per" localSheetId="0" hidden="1">'[11]ANALISIS STO DGO'!#REF!</definedName>
    <definedName name="_Per" hidden="1">'[11]ANALISIS STO DGO'!#REF!</definedName>
    <definedName name="_perto" localSheetId="0" hidden="1">'[11]ANALISIS STO DGO'!#REF!</definedName>
    <definedName name="_perto" hidden="1">'[11]ANALISIS STO DGO'!#REF!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[19]analisis!$G$2477</definedName>
    <definedName name="_pl316">[19]analisis!$G$2513</definedName>
    <definedName name="_pl38">[19]analisis!$G$2486</definedName>
    <definedName name="_poer" localSheetId="0" hidden="1">'[11]ANALISIS STO DGO'!#REF!</definedName>
    <definedName name="_poer" hidden="1">'[11]ANALISIS STO DGO'!#REF!</definedName>
    <definedName name="_Port" localSheetId="0" hidden="1">'[11]ANALISIS STO DGO'!#REF!</definedName>
    <definedName name="_Port" hidden="1">'[11]ANALISIS STO DGO'!#REF!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[20]Sheet5!$E:$E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hidden="1">1</definedName>
    <definedName name="_sogr" localSheetId="0" hidden="1">'[11]ANALISIS STO DGO'!#REF!</definedName>
    <definedName name="_sogr" hidden="1">'[11]ANALISIS STO DGO'!#REF!</definedName>
    <definedName name="_sor" localSheetId="0" hidden="1">'[11]ANALISIS STO DGO'!#REF!</definedName>
    <definedName name="_sor" hidden="1">'[11]ANALISIS STO DGO'!#REF!</definedName>
    <definedName name="_Sort" localSheetId="0" hidden="1">#REF!</definedName>
    <definedName name="_Sort" hidden="1">#REF!</definedName>
    <definedName name="_sr" localSheetId="0" hidden="1">'[11]ANALISIS STO DGO'!#REF!</definedName>
    <definedName name="_sr" hidden="1">'[11]ANALISIS STO DGO'!#REF!</definedName>
    <definedName name="_sum" localSheetId="0" hidden="1">'[11]ANALISIS STO DGO'!#REF!</definedName>
    <definedName name="_sum" hidden="1">'[11]ANALISIS STO DGO'!#REF!</definedName>
    <definedName name="_tax1" localSheetId="0">[21]Factura!#REF!</definedName>
    <definedName name="_tax1">[21]Factura!#REF!</definedName>
    <definedName name="_tax2" localSheetId="0">[21]Factura!#REF!</definedName>
    <definedName name="_tax2">[21]Factura!#REF!</definedName>
    <definedName name="_tax3" localSheetId="0">[21]Factura!#REF!</definedName>
    <definedName name="_tax3">[21]Factura!#REF!</definedName>
    <definedName name="_tax4" localSheetId="0">[21]Factura!#REF!</definedName>
    <definedName name="_tax4">[21]Factura!#REF!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[17]MOJornal!$D$63</definedName>
    <definedName name="_valvulas" localSheetId="0" hidden="1">'[11]ANALISIS STO DGO'!#REF!</definedName>
    <definedName name="_valvulas" hidden="1">'[11]ANALISIS STO DGO'!#REF!</definedName>
    <definedName name="_VAR38">[22]Precio!$F$11</definedName>
    <definedName name="_VOL1" localSheetId="0" hidden="1">#REF!</definedName>
    <definedName name="_VOL1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[23]PVC!#REF!</definedName>
    <definedName name="a">[23]PVC!#REF!</definedName>
    <definedName name="A.I.US" localSheetId="0">[24]Resumen!#REF!</definedName>
    <definedName name="A.I.US">[24]Resumen!#REF!</definedName>
    <definedName name="A_1" hidden="1">{#N/A,#N/A,FALSE,"Planilha";#N/A,#N/A,FALSE,"Resumo";#N/A,#N/A,FALSE,"Fisico";#N/A,#N/A,FALSE,"Financeiro";#N/A,#N/A,FALSE,"Financeiro"}</definedName>
    <definedName name="a_10" localSheetId="0">#REF!</definedName>
    <definedName name="a_10">#REF!</definedName>
    <definedName name="a_11" localSheetId="0">#REF!</definedName>
    <definedName name="a_11">#REF!</definedName>
    <definedName name="A_2" hidden="1">{#N/A,#N/A,FALSE,"Planilha";#N/A,#N/A,FALSE,"Resumo";#N/A,#N/A,FALSE,"Fisico";#N/A,#N/A,FALSE,"Financeiro";#N/A,#N/A,FALSE,"Financeiro"}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[25]M.O.!#REF!</definedName>
    <definedName name="AA">[25]M.O.!#REF!</definedName>
    <definedName name="aa_3">"$#REF!.$B$109"</definedName>
    <definedName name="AAG">[22]Precio!$F$20</definedName>
    <definedName name="Abrazadera_tensoras_c_tornillo_1_1_2">[26]Insumos!$G$199</definedName>
    <definedName name="Abrazadera_tensoras_c_tornillo_3">[26]Insumos!$G$198</definedName>
    <definedName name="AC">[12]insumo!$D$4</definedName>
    <definedName name="AC38G40">'[27]LISTADO INSUMOS DEL 2000'!$I$29</definedName>
    <definedName name="ACARREO_ADICIONAL_MATERIAL_DE_PRESTAMO_10_KM">'[26]Param.eq pesado'!$F$969</definedName>
    <definedName name="Acarreo_asfalto_por_tarifa_a_barahona">[26]Insumos!$G$567</definedName>
    <definedName name="Acarreo_de_material_a_5_km">'[26]Análisis grales'!$F$2643</definedName>
    <definedName name="Acarreo_de_material_de_Base_a_17_Km">'[26]Análisis grales'!$F$3427</definedName>
    <definedName name="Acarreo_de_material_de_prestamo_a_14_km">'[26]Análisis grales'!$F$2609</definedName>
    <definedName name="Acarreo_excavacion_a_15_km">'[26]Análisis grales'!$F$2336</definedName>
    <definedName name="Acarreo_interno_de_acero__D_100_mts_A_PIE">'[26]Análisis grales'!$F$2769</definedName>
    <definedName name="Acarreo_interno_de_acero__D_250_mts_en_verja">'[26]Análisis grales'!$F$2669</definedName>
    <definedName name="Acarreo_interno_de_bloques__para_verja">'[26]Análisis grales'!$F$2648</definedName>
    <definedName name="Acarreo_interno_de_cemento__D_250_mts_en_verja">'[26]Análisis grales'!$F$2677</definedName>
    <definedName name="Acarreo_Interno_manual_con_carretilla">'[26]Análisis grales'!$F$701</definedName>
    <definedName name="Acarreo_material_de_excavación_a_5_km">'[26]Análisis grales'!$F$2184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ite_lubricante">[26]Insumos!$G$392</definedName>
    <definedName name="Aceite_para_martillo_compresor">[26]Insumos!$G$557</definedName>
    <definedName name="Aceite_quemado_para_engrase">[26]Insumos!$G$519</definedName>
    <definedName name="ACERA" localSheetId="0">#REF!</definedName>
    <definedName name="ACERA">#REF!</definedName>
    <definedName name="Acera_frotada_con_HI_180_kg_cm2__1mt___malla_electrosoldada_2.3X2.3_100X100">'[26]Análisis grales'!$F$1754</definedName>
    <definedName name="Acera_HS_180_kg_cm2__0.6mt___calle">'[26]Análisis grales'!$F$4654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'[28]Detalle Acero'!$H$26</definedName>
    <definedName name="Acero.C1.2doN.Villa" localSheetId="0">#REF!</definedName>
    <definedName name="Acero.C1.2doN.Villa">#REF!</definedName>
    <definedName name="Acero.C2.1erN.Villa">'[28]Detalle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'[28]Detalle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'[28]Detalle Acero'!$F$26</definedName>
    <definedName name="Acero_1_2_____Grado_40">[29]Insumos!$B$6:$D$6</definedName>
    <definedName name="Acero_1_4______Grado_40">[29]Insumos!$B$7:$D$7</definedName>
    <definedName name="Acero_2">#N/A</definedName>
    <definedName name="Acero_3">#N/A</definedName>
    <definedName name="Acero_3_4__1_____Grado_40">[29]Insumos!$B$8:$D$8</definedName>
    <definedName name="Acero_3_8______Grado_40">[29]Insumos!$B$9:$D$9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de_1___4200">[26]Insumos!$G$305</definedName>
    <definedName name="Acero_de_1_2">[26]Insumos!$G$302</definedName>
    <definedName name="Acero_de_1_2__4200">[26]Insumos!$G$304</definedName>
    <definedName name="Acero_de_3_4">[26]Insumos!$G$306</definedName>
    <definedName name="Acero_de_tres_octavos">[26]Insumos!$G$301</definedName>
    <definedName name="Acero_Estructural_Por_Quintal__fig_industrial">'[26]Análisis grales'!$F$2758</definedName>
    <definedName name="Acero_Estructural_Por_Quintal_figtaller">'[26]Análisis grales'!$F$2748</definedName>
    <definedName name="Acero_Grado_60">'[30]LISTA DE PRECIO'!$C$6</definedName>
    <definedName name="Acero_MO_Alambre">'[31]ANALISIS PLANTA'!$G$275</definedName>
    <definedName name="Acero_para_anclaje__fig_taller__anclaje">'[26]Análisis grales'!$F$4784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S" localSheetId="0">#REF!</definedName>
    <definedName name="ACEROS">#REF!</definedName>
    <definedName name="Acetileno__llenado_de_tanque">[26]Insumos!$G$534</definedName>
    <definedName name="Achique_con_bomba_de_3">'[26]Análisis grales'!$F$4425</definedName>
    <definedName name="Acometida_Urbana_Pollietileno_De_Ø_3____1_2">'[26]Análisis grales'!$F$4474</definedName>
    <definedName name="Acometida_Urbana_Pollietileno_De_Ø_4____1_2">'[26]Análisis grales'!$F$4534</definedName>
    <definedName name="Acondicionamiento_de_Material_de_Bote">'[26]Análisis grales'!$F$2138</definedName>
    <definedName name="ACUEDUCTO" localSheetId="0">[32]INS!#REF!</definedName>
    <definedName name="ACUEDUCTO">[32]INS!#REF!</definedName>
    <definedName name="ACUEDUCTO_8" localSheetId="0">#REF!</definedName>
    <definedName name="ACUEDUCTO_8">#REF!</definedName>
    <definedName name="ADA" localSheetId="0">'[33]CUB-10181-3(Rescision)'!#REF!</definedName>
    <definedName name="ADA">'[33]CUB-10181-3(Rescision)'!#REF!</definedName>
    <definedName name="ADAMIOSIN" localSheetId="0">[12]Mezcla!#REF!</definedName>
    <definedName name="ADAMIOSIN">[12]Mezcla!#REF!</definedName>
    <definedName name="Adapt._hembra_pvc_1___p">[26]Insumos!$G$376</definedName>
    <definedName name="Adapt._hembra_pvc_1_2">[26]Insumos!$G$675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ador_macho_de_1_1_2__Presion">[26]Insumos!$G$468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itivo_P.D.A">[26]Insumos!$G$566</definedName>
    <definedName name="Aditivo_SX_Krete_N_Vinaldom">[26]Insumos!$G$565</definedName>
    <definedName name="adm.a" localSheetId="0" hidden="1">'[13]ANALISIS STO DGO'!#REF!</definedName>
    <definedName name="adm.a" hidden="1">'[13]ANALISIS STO DGO'!#REF!</definedName>
    <definedName name="ADMBL" localSheetId="0" hidden="1">'[13]ANALISIS STO DGO'!#REF!</definedName>
    <definedName name="ADMBL" hidden="1">'[13]ANALISIS STO DGO'!#REF!</definedName>
    <definedName name="AG">[22]Precio!$F$21</definedName>
    <definedName name="Agregado_3">#N/A</definedName>
    <definedName name="AGREGADOS" localSheetId="0">#REF!</definedName>
    <definedName name="AGREGADOS">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[34]Análisis!$F$1816</definedName>
    <definedName name="Agua.Potable.3er.4toy5toN">[34]Análisis!$F$1956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_en_botellon">[26]Insumos!$G$637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[22]Precio!$F$15</definedName>
    <definedName name="ALAMBRE" localSheetId="0">[12]insumo!#REF!</definedName>
    <definedName name="ALAMBRE">[12]insumo!#REF!</definedName>
    <definedName name="Alambre_3">#N/A</definedName>
    <definedName name="Alambre_de_puas_250_mt_N°_14_16">[26]Insumos!$G$197</definedName>
    <definedName name="Alambre_de_puas_callibre__16">[26]Insumos!$G$463</definedName>
    <definedName name="Alambre_de_puas_Marca_Moto_callibre__16_reforzado__rollo_250_ml">[26]Insumos!$G$461</definedName>
    <definedName name="Alambre_dulce___12">[26]Insumos!$G$172</definedName>
    <definedName name="Alambre_dulce_18">[26]Insumos!$G$307</definedName>
    <definedName name="Alambre_galv._C_10">[26]Insumos!$G$196</definedName>
    <definedName name="Alambre_galvanizago__18">'[30]LISTA DE PRECIO'!$C$7</definedName>
    <definedName name="Alambre_No._18">[29]Insumos!$B$20:$D$20</definedName>
    <definedName name="Alambre_No.18_3">#N/A</definedName>
    <definedName name="Alambre_Trinchera_B14_R8ml_rendim.8.0ml">[26]Insumos!$G$723</definedName>
    <definedName name="Alambre_Tw__12">[26]Insumos!$G$225</definedName>
    <definedName name="Alambre_Tw__14">[26]Insumos!$G$228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[12]insumo!$D$5</definedName>
    <definedName name="ALBANIL" localSheetId="0">#REF!</definedName>
    <definedName name="ALBANIL">#REF!</definedName>
    <definedName name="ALBANIL2">[35]M.O.!$C$12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cholimetro">[26]Insumos!$G$620</definedName>
    <definedName name="Alcohol_en_spray">[26]Insumos!$G$621</definedName>
    <definedName name="alejos" localSheetId="0" hidden="1">'[11]ANALISIS STO DGO'!#REF!</definedName>
    <definedName name="alejos" hidden="1">'[11]ANALISIS STO DGO'!#REF!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imentacion">'[26]Análisis grales'!$F$2861</definedName>
    <definedName name="Almuerzo">[26]Insumos!$G$638</definedName>
    <definedName name="Alq._distribuidor_4_8">[26]Insumos!$G$511</definedName>
    <definedName name="Alq._Madera_P_Rampa_____Incl._M_O">[29]Insumos!$B$127:$D$127</definedName>
    <definedName name="Alq._Madera_P_Viga_____Incl._M_O">[29]Insumos!$B$128:$D$128</definedName>
    <definedName name="Alq._Madera_P_Vigas_y_Columnas_Amarre____Incl._M_O">[29]Insumos!$B$129:$D$129</definedName>
    <definedName name="Alq._Motoniveladora_12G">[26]Insumos!$G$512</definedName>
    <definedName name="ALQ_416">'[31]ANALISIS PLANTA'!$F$772</definedName>
    <definedName name="alq_MAQUITO">'[31]ANALISIS PLANTA'!$F$835</definedName>
    <definedName name="Alq_Motosoldadora__incluye_combustible">[26]Insumos!$G$531</definedName>
    <definedName name="Alq_pala_mecanica_caterp_950">[26]Insumos!$G$514</definedName>
    <definedName name="Alquiler_Bomba_de_Arrastre_para_vaciados_69HP_SIDEWINDER_FD50VSS34">[26]Insumos!$G$509</definedName>
    <definedName name="Alquiler_de_Banos_Moviles">[26]Insumos!$G$677</definedName>
    <definedName name="Alquiler_de_Bomba_de_Achique_3">[26]Insumos!$G$597</definedName>
    <definedName name="Alquiler_de_Camion_Daihatsu">[26]Insumos!$G$523</definedName>
    <definedName name="Alquiler_de_Camion_de_10_m3">[26]Insumos!$G$524</definedName>
    <definedName name="Alquiler_de_compresor">[26]Insumos!$G$560</definedName>
    <definedName name="Alquiler_de_Furgones_de_20_pies">[26]Insumos!$G$679</definedName>
    <definedName name="Alquiler_de_grua">[26]Insumos!$G$507</definedName>
    <definedName name="Alquiler_de_Helicóptero_Para_Piso">[26]Insumos!$G$143</definedName>
    <definedName name="Alquiler_de_minicargador_Bobcat_763G_46hp">[26]Insumos!$G$696</definedName>
    <definedName name="Alquiler_de_retro_235">[26]Insumos!$G$538</definedName>
    <definedName name="Alquiler_de_Retro_320_Cat_128HP">[26]Insumos!$G$146</definedName>
    <definedName name="Alquiler_de_Retro_CAT_416_B">[26]Insumos!$G$145</definedName>
    <definedName name="Alquiler_de_rodillo_liso_vibrdor_de_mano_de__2_ton">[26]Insumos!$G$571</definedName>
    <definedName name="Alquiler_de_rodillo_neumático">[26]Insumos!$G$596</definedName>
    <definedName name="Alquiler_deTractor_D6D">[26]Insumos!$G$527</definedName>
    <definedName name="Alquiler_equipo_topografico">[26]Insumos!$G$518</definedName>
    <definedName name="Alquiler_ligadora_2_fda">[26]Insumos!$G$513</definedName>
    <definedName name="Alquiler_maquina_de_shotcrete">[26]Insumos!$G$526</definedName>
    <definedName name="Alquiler_martillo_de_Retro_320_Cat">[26]Insumos!$G$147</definedName>
    <definedName name="Alquiler_Martillos_Demoledores_Bosch_11317">[26]Insumos!$G$598</definedName>
    <definedName name="Alquiler_Martillos_Demoledores_Makito_HM_1810_Tipo_2">[26]Insumos!$G$599</definedName>
    <definedName name="Alquiler_Planta_electrica_10_KW">[26]Insumos!$G$532</definedName>
    <definedName name="Alquiler_Rodillo_Estatico_Liso_Galion">[26]Insumos!$G$529</definedName>
    <definedName name="Alquiler_Rodillo_pata_de_cabra">[26]Insumos!$G$549</definedName>
    <definedName name="Alquiler_Rodillo_Vibrador_Dynapac_CA_25">[26]Insumos!$G$528</definedName>
    <definedName name="Alquiler_Solar">[26]Insumos!$G$676</definedName>
    <definedName name="Alquiler_tractor_agrícola">[26]Insumos!$G$537</definedName>
    <definedName name="Alquiler_Tractor_D8K_300_HP_Caterpillar">[26]Insumos!$G$548</definedName>
    <definedName name="Alquiler_vibrador_electrico">[26]Insumos!$G$521</definedName>
    <definedName name="Alquiler_winche">[26]Insumos!$G$516</definedName>
    <definedName name="ALTATENSION" localSheetId="0">#REF!</definedName>
    <definedName name="ALTATENSION">#REF!</definedName>
    <definedName name="altura" localSheetId="0">[36]presupuesto!#REF!</definedName>
    <definedName name="altura">[36]presupuesto!#REF!</definedName>
    <definedName name="ana">[2]PRESUPUESTO!$C$4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[35]M.O.!#REF!</definedName>
    <definedName name="analiis">[35]M.O.!#REF!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laje_de_Pilotes_3">#N/A</definedName>
    <definedName name="Andamiaje_metalico_tipo_puntales_para_losas">[26]Insumos!$G$43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[34]Insumos!$E$155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_de_Madera_M2" localSheetId="0">#REF!</definedName>
    <definedName name="Andamios_de_Madera_M2">#REF!</definedName>
    <definedName name="Andamios_madera_M2" localSheetId="0">#REF!</definedName>
    <definedName name="Andamios_madera_M2">#REF!</definedName>
    <definedName name="Andamios_para_pañetes_en_plafones">'[26]Análisis grales'!$G$21</definedName>
    <definedName name="andamiosin">[12]Mezcla!$G$158</definedName>
    <definedName name="Anf.LosasYvuelos" localSheetId="0">[37]Análisis!#REF!</definedName>
    <definedName name="Anf.LosasYvuelos">[37]Análisis!#REF!</definedName>
    <definedName name="Anfi.Zap.Col" localSheetId="0">[37]Análisis!#REF!</definedName>
    <definedName name="Anfi.Zap.Col">[37]Análisis!#REF!</definedName>
    <definedName name="Anfit.Col.C1" localSheetId="0">[37]Análisis!#REF!</definedName>
    <definedName name="Anfit.Col.C1">[37]Análisis!#REF!</definedName>
    <definedName name="Anfit.Col.CA" localSheetId="0">[37]Análisis!#REF!</definedName>
    <definedName name="Anfit.Col.CA">[37]Análisis!#REF!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10__Tamsuei">[26]Insumos!$G$455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[34]Análisis!$D$1212</definedName>
    <definedName name="Antepecho..superior.incluye.losa">[34]Análisis!$D$658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plicacion_de_curado_en_muro">[26]Insumos!$H$714</definedName>
    <definedName name="Aplicacion_Pintura_de_Epoxica_en_paneles_Hormigon_Visto">'[26]Análisis grales'!$F$2959</definedName>
    <definedName name="Aplicacion_Pintura_de_Oxido_rojo">'[26]Análisis grales'!$F$2457</definedName>
    <definedName name="Apoyo_Metalico_para_Tubos_de_36___Muerto">'[26]Análisis grales'!$F$4814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de_bronce_p_inodoro">[26]Insumos!$G$360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hivos_4_Gavetas">[26]Insumos!$G$741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" localSheetId="0" hidden="1">'[13]ANALISIS STO DGO'!#REF!</definedName>
    <definedName name="are" hidden="1">'[13]ANALISIS STO DGO'!#REF!</definedName>
    <definedName name="area" localSheetId="0">[36]presupuesto!#REF!</definedName>
    <definedName name="area">[36]presupuesto!#REF!</definedName>
    <definedName name="_xlnm.Extract" localSheetId="0">#REF!</definedName>
    <definedName name="_xlnm.Extract">#REF!</definedName>
    <definedName name="_xlnm.Print_Area" localSheetId="0">'LP-Parte A'!$A$1:$F$1631</definedName>
    <definedName name="_xlnm.Print_Area">#REF!</definedName>
    <definedName name="ARENA" localSheetId="0">#REF!</definedName>
    <definedName name="ARENA">#REF!</definedName>
    <definedName name="Arena.Horm.Visto">[28]Insumos!$E$16</definedName>
    <definedName name="Arena__gruesa__bloques">[26]Insumos!$G$292</definedName>
    <definedName name="Arena_azul_pañete">[26]Insumos!$G$293</definedName>
    <definedName name="Arena_Gruesa_Lavada">[29]Insumos!$B$16:$D$16</definedName>
    <definedName name="ARENA_LAV_CLASIF">'[38]MATERIALES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F" localSheetId="0">[12]insumo!#REF!</definedName>
    <definedName name="ARENAF">[12]insumo!#REF!</definedName>
    <definedName name="ARENAFINA">[12]insumo!$D$6</definedName>
    <definedName name="ARENAG" localSheetId="0">[12]insumo!#REF!</definedName>
    <definedName name="ARENAG">[12]insumo!#REF!</definedName>
    <definedName name="ARENAGRUESA">[12]insumo!$D$7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MINA" localSheetId="0">#REF!</definedName>
    <definedName name="ARENAMINA">#REF!</definedName>
    <definedName name="ArenaOchoa.MA">[39]Insumos!$C$14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is" localSheetId="0" hidden="1">#REF!</definedName>
    <definedName name="aris" hidden="1">#REF!</definedName>
    <definedName name="aris2" localSheetId="0" hidden="1">#REF!</definedName>
    <definedName name="aris2" hidden="1">#REF!</definedName>
    <definedName name="ARISS" localSheetId="0" hidden="1">#REF!</definedName>
    <definedName name="ARISS" hidden="1">#REF!</definedName>
    <definedName name="Arnes_de_tres_Argollas">[26]Insumos!$G$616</definedName>
    <definedName name="as" localSheetId="0">[40]M.O.!#REF!</definedName>
    <definedName name="as">[40]M.O.!#REF!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iento_de_Arena">[26]Insumos!$G$294</definedName>
    <definedName name="Asistentes_seguridad">[26]Insumos!$G$631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[32]INS!#REF!</definedName>
    <definedName name="AYCARP">[32]INS!#REF!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[41]ADDENDA!#REF!</definedName>
    <definedName name="b">[41]ADDENDA!#REF!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cheo_Profundo_en_2___Con_Movimiento_de_Tierra">'[26]Análisis grales'!$F$3542</definedName>
    <definedName name="Bacheo_Técnico_en_2___Sin_Movimiento_de_Tierra">'[26]Análisis grales'!$F$4434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[42]Insumos!$E$90</definedName>
    <definedName name="Baldosines.GraniMármol">[34]Insumos!$E$71</definedName>
    <definedName name="Banco_en_hierro_P__Baterias">[26]Insumos!$G$733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a_Hierro_galvanizada">[26]Insumos!$G$188</definedName>
    <definedName name="BARANDILLA_3">#N/A</definedName>
    <definedName name="Barra_cuadrada_de_3_4_x20¨">[26]Insumos!$G$413</definedName>
    <definedName name="barra12">[19]analisis!$G$2860</definedName>
    <definedName name="Barras_de_defensa">[26]Insumos!$G$165</definedName>
    <definedName name="Barras_tensoras_6__p_mc">[26]Insumos!$G$473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[34]Análisis!$D$471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_granular_triturada">[26]Insumos!$G$148</definedName>
    <definedName name="Base_granular_triturada__mina_garcia">'[26]Análisis grales'!$F$2421</definedName>
    <definedName name="_xlnm.Database" localSheetId="0">#REF!</definedName>
    <definedName name="_xlnm.Database">#REF!</definedName>
    <definedName name="Batas_PVC">[26]Insumos!$G$608</definedName>
    <definedName name="Baterias_Para_inversor_T_105_Trojan">[26]Insumos!$G$732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'[30]LISTA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isagra_Puerta_3_1_2x3_1_2">[26]Insumos!$G$326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[12]insumo!$D$8</definedName>
    <definedName name="BLOCK0.15M">[12]insumo!$D$9</definedName>
    <definedName name="BLOCK0.20M">[12]insumo!$D$10</definedName>
    <definedName name="BLOCK12" localSheetId="0">#REF!</definedName>
    <definedName name="BLOCK12">#REF!</definedName>
    <definedName name="block4" localSheetId="0">[12]insumo!#REF!</definedName>
    <definedName name="block4">[12]insumo!#REF!</definedName>
    <definedName name="BLOCK5" localSheetId="0">#REF!</definedName>
    <definedName name="BLOCK5">#REF!</definedName>
    <definedName name="BLOCK6" localSheetId="0">[12]insumo!#REF!</definedName>
    <definedName name="BLOCK6">[12]insumo!#REF!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[12]insumo!#REF!</definedName>
    <definedName name="block8">[12]insumo!#REF!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[12]insumo!#REF!</definedName>
    <definedName name="BLOCKCA">[12]insumo!#REF!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[34]Análisis!$D$1112</definedName>
    <definedName name="Bloque.4.Barpis" localSheetId="0">[37]Análisis!#REF!</definedName>
    <definedName name="Bloque.4.Barpis">[37]Análisis!#REF!</definedName>
    <definedName name="Bloque.4.MA" localSheetId="0">#REF!</definedName>
    <definedName name="Bloque.4.MA">#REF!</definedName>
    <definedName name="Bloque.4.SNP.Mezc.Antillana" localSheetId="0">[37]Análisis!#REF!</definedName>
    <definedName name="Bloque.4.SNP.Mezc.Antillana">[37]Análisis!#REF!</definedName>
    <definedName name="Bloque.4.SNP.Villas">[34]Análisis!$D$915</definedName>
    <definedName name="Bloque.4BNP.Mezc.Antillana" localSheetId="0">[37]Análisis!#REF!</definedName>
    <definedName name="Bloque.4BNP.Mezc.Antillana">[37]Análisis!#REF!</definedName>
    <definedName name="Bloque.6.BNP.Mezc.Antillana" localSheetId="0">[37]Análisis!#REF!</definedName>
    <definedName name="Bloque.6.BNP.Mezc.Antillana">[37]Análisis!#REF!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[37]Análisis!#REF!</definedName>
    <definedName name="Bloque.6.SNP.Mezc.Antillana">[37]Análisis!#REF!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[34]Insumos!#REF!</definedName>
    <definedName name="Bloque.Med.Luna.8.MA">[34]Insumos!#REF!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[37]Análisis!#REF!</definedName>
    <definedName name="Bloques.8.BNTN.Mezc.Antillana">[37]Análisis!#REF!</definedName>
    <definedName name="Bloques.8.SNP.Mezc.Antillana" localSheetId="0">[37]Análisis!#REF!</definedName>
    <definedName name="Bloques.8.SNP.Mezc.Antillana">[37]Análisis!#REF!</definedName>
    <definedName name="Bloques.8.SNPT">[34]Análisis!$D$306</definedName>
    <definedName name="bloques.calados" localSheetId="0">#REF!</definedName>
    <definedName name="bloques.calados">#REF!</definedName>
    <definedName name="BLOQUES_6__SNP_3_8__A_0.40_S_CRUCE_VIOLINADO_2_CARAS">'[26]Análisis grales'!$F$2993</definedName>
    <definedName name="BLOQUES_6__SNP_3_8__A_0.80_S_CRUCE">'[26]Análisis grales'!$F$1161</definedName>
    <definedName name="Bloques_de_6">[29]Insumos!$B$22:$D$22</definedName>
    <definedName name="BLOQUES_DE_6__BNP_A_0.60_C_CRUCE_C.LL">'[26]Análisis grales'!$F$4183</definedName>
    <definedName name="BLOQUES_DE_6__BNP_A_0.80_S_CRUCE_C.LL">'[26]Análisis grales'!$F$1210</definedName>
    <definedName name="Bloques_de_8">[29]Insumos!$B$23:$D$23</definedName>
    <definedName name="Bloques_de_8¨_BNP_a_40cm_C_LL_Sin_Cruce">'[26]Análisis grales'!$F$1196</definedName>
    <definedName name="Bloques_de_hormigon_4x8x16">[26]Insumos!$G$310</definedName>
    <definedName name="Bloques_de_hormigon_6x8x16">[26]Insumos!$G$309</definedName>
    <definedName name="Bloques_de_hormigon_8x8x16">[26]Insumos!$G$308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[34]Insumos!$E$142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_ladrona_y_accesorios">[26]Insumos!$G$431</definedName>
    <definedName name="BOMBAS" localSheetId="0">#REF!</definedName>
    <definedName name="BOMBAS">#REF!</definedName>
    <definedName name="bombeo" localSheetId="0" hidden="1">'[11]ANALISIS STO DGO'!#REF!</definedName>
    <definedName name="bombeo" hidden="1">'[11]ANALISIS STO DGO'!#REF!</definedName>
    <definedName name="BOMBILLAS_1500W">[43]INSU!$B$42</definedName>
    <definedName name="Bombillos_de_100_watts">[26]Insumos!$G$240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[34]Insumos!#REF!</definedName>
    <definedName name="Borde.marmol.A">[34]Insumos!#REF!</definedName>
    <definedName name="Bordillo.Granito.Lavado" localSheetId="0">#REF!</definedName>
    <definedName name="Bordillo.Granito.Lavado">#REF!</definedName>
    <definedName name="Bordillo_2L_de_6__en_acera_frontal">'[26]Análisis grales'!$F$5095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[44]Escalera!$J$9:$M$9,[44]Escalera!$J$10:$R$10,[44]Escalera!$AL$14:$AM$14,[44]Escalera!$AL$16:$AM$16,[44]Escalera!$I$16:$M$16,[44]Escalera!$B$19:$AE$32,[44]Escalera!$AN$19:$AQ$32</definedName>
    <definedName name="Borrar_Muros">[44]Muros!$W$15:$Z$15,[44]Muros!$AA$15:$AD$15,[44]Muros!$AF$13,[44]Muros!$K$20:$L$20,[44]Muros!$O$26:$P$26</definedName>
    <definedName name="Borrar_Precio">'[45]Cotz.'!$F$23:$F$800,'[45]Cotz.'!$K$280:$K$800</definedName>
    <definedName name="Borrar_V.C1">[46]qqVgas!$J$9:$M$9,[46]qqVgas!$J$10:$R$10,[46]qqVgas!$AJ$11:$AK$11,[46]qqVgas!$AR$11:$AS$11,[46]qqVgas!$AG$13:$AH$13,[46]qqVgas!$AP$13:$AQ$13,[46]qqVgas!$D$16:$AC$195</definedName>
    <definedName name="Botas_de_PVC">[26]Insumos!$G$611</definedName>
    <definedName name="Botas_de_Seguridad_con_plantilla">[26]Insumos!$G$609</definedName>
    <definedName name="Botas_de_Seguridad_con_punta">[26]Insumos!$G$610</definedName>
    <definedName name="BOTE" localSheetId="0">#REF!</definedName>
    <definedName name="BOTE">#REF!</definedName>
    <definedName name="Bote___5Km_incluye_acarreo_interno___carguio_manual">'[26]Análisis grales'!$F$4366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5Km_incluye_acarreo_interno___carguio_mecanico">'[26]Análisis grales'!$F$3418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_a_15_km_incluye_carguío_manual__sin_ac._Interno">'[26]Análisis grales'!$F$1066</definedName>
    <definedName name="Bote_a_15Km_incluye_acarreo_interno___carguio_manual">'[26]Análisis grales'!$F$4174</definedName>
    <definedName name="Bote_carpeta_asfáltica_c_camión_D_5km">'[26]Análisis grales'!$F$5309</definedName>
    <definedName name="Bote_de_material_con_camión_D__5_km__incluye_carguío_y_esparcimiento_en_botadero">'[26]Análisis grales'!$F$5333</definedName>
    <definedName name="BOTEEQUIPO" localSheetId="0">#REF!</definedName>
    <definedName name="BOTEEQUIPO">#REF!</definedName>
    <definedName name="Botella_Oxigeno_acetileno">[26]Insumos!$G$546</definedName>
    <definedName name="Botiquin_para_25_personas">[26]Insumos!$G$618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[21]Factura!#REF!</definedName>
    <definedName name="boxes">[21]Factura!#REF!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das_para_caudalimetros_de_12">[26]Insumos!$G$433</definedName>
    <definedName name="Bridas_para_caudalimetros_de_16">[26]Insumos!$G$434</definedName>
    <definedName name="Bridas_para_caudalimetros_de_20">[26]Insumos!$G$435</definedName>
    <definedName name="Bridas_para_caudalimetros_de_3">[26]Insumos!$G$428</definedName>
    <definedName name="Bridas_para_caudalimetros_de_4">[26]Insumos!$G$429</definedName>
    <definedName name="Bridas_para_caudalimetros_de_6">[26]Insumos!$G$430</definedName>
    <definedName name="Bridas_para_caudalimetros_de_8">[26]Insumos!$G$432</definedName>
    <definedName name="Brigada_de_colocacion_de_asfalto__costo_diario">'[26]Análisis grales'!$F$1002</definedName>
    <definedName name="Brigada_Topografica">'[26]Análisis grales'!$F$1025</definedName>
    <definedName name="BRIGADATOPOGRAFICA">[35]M.O.!$C$9</definedName>
    <definedName name="BRIGADATOPOGRAFICA_6" localSheetId="0">#REF!</definedName>
    <definedName name="BRIGADATOPOGRAFICA_6">#REF!</definedName>
    <definedName name="Brillado.Marmol">[34]Insumos!$E$134</definedName>
    <definedName name="Brillado_pisos" localSheetId="0">#REF!</definedName>
    <definedName name="Brillado_pisos">#REF!</definedName>
    <definedName name="Brocha_de_2">[26]Insumos!$G$152</definedName>
    <definedName name="Brocha_de_3">[26]Insumos!$G$153</definedName>
    <definedName name="Brocha_de_4">[26]Insumos!$G$154</definedName>
    <definedName name="bUENO" localSheetId="0" hidden="1">'[11]ANALISIS STO DGO'!#REF!</definedName>
    <definedName name="bUENO" hidden="1">'[11]ANALISIS STO DGO'!#REF!</definedName>
    <definedName name="bult" localSheetId="0" hidden="1">'[11]ANALISIS STO DGO'!#REF!</definedName>
    <definedName name="bult" hidden="1">'[11]ANALISIS STO DGO'!#REF!</definedName>
    <definedName name="button_area_1" localSheetId="0">#REF!</definedName>
    <definedName name="button_area_1">#REF!</definedName>
    <definedName name="BVNBVNBV" localSheetId="0">[47]M.O.!#REF!</definedName>
    <definedName name="BVNBVNBV">[47]M.O.!#REF!</definedName>
    <definedName name="BVNBVNBV_6" localSheetId="0">#REF!</definedName>
    <definedName name="BVNBVNBV_6">#REF!</definedName>
    <definedName name="bxcv" localSheetId="0" hidden="1">'[11]ANALISIS STO DGO'!#REF!</definedName>
    <definedName name="bxcv" hidden="1">'[11]ANALISIS STO DGO'!#REF!</definedName>
    <definedName name="Ç" localSheetId="0">#REF!</definedName>
    <definedName name="Ç">#REF!</definedName>
    <definedName name="C._ADICIONAL">#N/A</definedName>
    <definedName name="C._ADICIONAL_6">NA()</definedName>
    <definedName name="C.Piscina.C1" localSheetId="0">[37]Análisis!#REF!</definedName>
    <definedName name="C.Piscina.C1">[37]Análisis!#REF!</definedName>
    <definedName name="C.Piscina.C2" localSheetId="0">[37]Análisis!#REF!</definedName>
    <definedName name="C.Piscina.C2">[37]Análisis!#REF!</definedName>
    <definedName name="C.Piscina.C3" localSheetId="0">[37]Análisis!#REF!</definedName>
    <definedName name="C.Piscina.C3">[37]Análisis!#REF!</definedName>
    <definedName name="C.Piscina.C4" localSheetId="0">[37]Análisis!#REF!</definedName>
    <definedName name="C.Piscina.C4">[37]Análisis!#REF!</definedName>
    <definedName name="C.Piscina.C5" localSheetId="0">[37]Análisis!#REF!</definedName>
    <definedName name="C.Piscina.C5">[37]Análisis!#REF!</definedName>
    <definedName name="C.Piscina.Cc" localSheetId="0">[37]Análisis!#REF!</definedName>
    <definedName name="C.Piscina.Cc">[37]Análisis!#REF!</definedName>
    <definedName name="C.Piscina.Losa" localSheetId="0">[37]Análisis!#REF!</definedName>
    <definedName name="C.Piscina.Losa">[37]Análisis!#REF!</definedName>
    <definedName name="C.Piscina.V1" localSheetId="0">[37]Análisis!#REF!</definedName>
    <definedName name="C.Piscina.V1">[37]Análisis!#REF!</definedName>
    <definedName name="C.Piscina.V2" localSheetId="0">[37]Análisis!#REF!</definedName>
    <definedName name="C.Piscina.V2">[37]Análisis!#REF!</definedName>
    <definedName name="C.Piscina.V3" localSheetId="0">[37]Análisis!#REF!</definedName>
    <definedName name="C.Piscina.V3">[37]Análisis!#REF!</definedName>
    <definedName name="C.Piscina.V4" localSheetId="0">[37]Análisis!#REF!</definedName>
    <definedName name="C.Piscina.V4">[37]Análisis!#REF!</definedName>
    <definedName name="C.Piscina.V5" localSheetId="0">[37]Análisis!#REF!</definedName>
    <definedName name="C.Piscina.V5">[37]Análisis!#REF!</definedName>
    <definedName name="C.Piscina.V6" localSheetId="0">[37]Análisis!#REF!</definedName>
    <definedName name="C.Piscina.V6">[37]Análisis!#REF!</definedName>
    <definedName name="C.Piscina.ZC1" localSheetId="0">[37]Análisis!#REF!</definedName>
    <definedName name="C.Piscina.ZC1">[37]Análisis!#REF!</definedName>
    <definedName name="C.Piscina.ZC2" localSheetId="0">[37]Análisis!#REF!</definedName>
    <definedName name="C.Piscina.ZC2">[37]Análisis!#REF!</definedName>
    <definedName name="C.Piscina.ZC3" localSheetId="0">[37]Análisis!#REF!</definedName>
    <definedName name="C.Piscina.ZC3">[37]Análisis!#REF!</definedName>
    <definedName name="C.Piscina.ZC4" localSheetId="0">[37]Análisis!#REF!</definedName>
    <definedName name="C.Piscina.ZC4">[37]Análisis!#REF!</definedName>
    <definedName name="C.Piscina.ZC5" localSheetId="0">[37]Análisis!#REF!</definedName>
    <definedName name="C.Piscina.ZC5">[37]Análisis!#REF!</definedName>
    <definedName name="C.Piscina.ZCc" localSheetId="0">[37]Análisis!#REF!</definedName>
    <definedName name="C.Piscina.ZCc">[37]Análisis!#REF!</definedName>
    <definedName name="C.Tennis.C1" localSheetId="0">[37]Análisis!#REF!</definedName>
    <definedName name="C.Tennis.C1">[37]Análisis!#REF!</definedName>
    <definedName name="C.Tennis.C2yC5" localSheetId="0">[37]Análisis!#REF!</definedName>
    <definedName name="C.Tennis.C2yC5">[37]Análisis!#REF!</definedName>
    <definedName name="C.Tennis.C4" localSheetId="0">[37]Análisis!#REF!</definedName>
    <definedName name="C.Tennis.C4">[37]Análisis!#REF!</definedName>
    <definedName name="C.Tennis.V1" localSheetId="0">[37]Análisis!#REF!</definedName>
    <definedName name="C.Tennis.V1">[37]Análisis!#REF!</definedName>
    <definedName name="C.Tennis.V10" localSheetId="0">[37]Análisis!#REF!</definedName>
    <definedName name="C.Tennis.V10">[37]Análisis!#REF!</definedName>
    <definedName name="C.Tennis.V2" localSheetId="0">[37]Análisis!#REF!</definedName>
    <definedName name="C.Tennis.V2">[37]Análisis!#REF!</definedName>
    <definedName name="C.Tennis.V3" localSheetId="0">[37]Análisis!#REF!</definedName>
    <definedName name="C.Tennis.V3">[37]Análisis!#REF!</definedName>
    <definedName name="C.Tennis.V4" localSheetId="0">[37]Análisis!#REF!</definedName>
    <definedName name="C.Tennis.V4">[37]Análisis!#REF!</definedName>
    <definedName name="C.Tennis.V5" localSheetId="0">[37]Análisis!#REF!</definedName>
    <definedName name="C.Tennis.V5">[37]Análisis!#REF!</definedName>
    <definedName name="C.Tennis.V6" localSheetId="0">[37]Análisis!#REF!</definedName>
    <definedName name="C.Tennis.V6">[37]Análisis!#REF!</definedName>
    <definedName name="C.Tennis.V7" localSheetId="0">[37]Análisis!#REF!</definedName>
    <definedName name="C.Tennis.V7">[37]Análisis!#REF!</definedName>
    <definedName name="C.Tennis.V8" localSheetId="0">[37]Análisis!#REF!</definedName>
    <definedName name="C.Tennis.V8">[37]Análisis!#REF!</definedName>
    <definedName name="C.Tennis.V9" localSheetId="0">[37]Análisis!#REF!</definedName>
    <definedName name="C.Tennis.V9">[37]Análisis!#REF!</definedName>
    <definedName name="C.Tennis.ZC1" localSheetId="0">[37]Análisis!#REF!</definedName>
    <definedName name="C.Tennis.ZC1">[37]Análisis!#REF!</definedName>
    <definedName name="C.Tennis.Zc2" localSheetId="0">[37]Análisis!#REF!</definedName>
    <definedName name="C.Tennis.Zc2">[37]Análisis!#REF!</definedName>
    <definedName name="C.Tennis.ZC3" localSheetId="0">[37]Análisis!#REF!</definedName>
    <definedName name="C.Tennis.ZC3">[37]Análisis!#REF!</definedName>
    <definedName name="C.Tennis.ZC4" localSheetId="0">[37]Análisis!#REF!</definedName>
    <definedName name="C.Tennis.ZC4">[37]Análisis!#REF!</definedName>
    <definedName name="C.Tennis.ZC5" localSheetId="0">[37]Análisis!#REF!</definedName>
    <definedName name="C.Tennis.ZC5">[37]Análisis!#REF!</definedName>
    <definedName name="C1.1erN.Villa" localSheetId="0">[34]Análisis!#REF!</definedName>
    <definedName name="C1.1erN.Villa">[34]Análisis!#REF!</definedName>
    <definedName name="C1.2doN.Villas" localSheetId="0">[34]Análisis!#REF!</definedName>
    <definedName name="C1.2doN.Villas">[34]Análisis!#REF!</definedName>
    <definedName name="C2.1erN.Villa" localSheetId="0">[34]Análisis!#REF!</definedName>
    <definedName name="C2.1erN.Villa">[34]Análisis!#REF!</definedName>
    <definedName name="C3.2do.N.Villa" localSheetId="0">[34]Análisis!#REF!</definedName>
    <definedName name="C3.2do.N.Villa">[34]Análisis!#REF!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[48]precios!#REF!</definedName>
    <definedName name="caballeteasbecto">[48]precios!#REF!</definedName>
    <definedName name="caballeteasbecto_8" localSheetId="0">#REF!</definedName>
    <definedName name="caballeteasbecto_8">#REF!</definedName>
    <definedName name="caballeteasbeto" localSheetId="0">[48]precios!#REF!</definedName>
    <definedName name="caballeteasbeto">[48]precios!#REF!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'[34]Cabañas Ejecutivas'!$G$109</definedName>
    <definedName name="Cabañas.Presidenciales">'[34]Cabañas Presidenciales '!$G$161</definedName>
    <definedName name="cabañas.simpleI">'[34]Cabañas simple Tipo I'!$G$106</definedName>
    <definedName name="cabañas.simpleII">'[34]Cabañas simple Tipo 2'!$G$106</definedName>
    <definedName name="cabañas.simpleIII">'[34]Cabañas simple Tipo 3'!$G$107</definedName>
    <definedName name="Cabañas.Vice.Presidenciales">'[34]Cabañas Vice Presidenciales'!$G$157</definedName>
    <definedName name="Cable_de_Postensado_3">#N/A</definedName>
    <definedName name="CABTEJAASFINST" localSheetId="0">#REF!</definedName>
    <definedName name="CABTEJAASFINST">#REF!</definedName>
    <definedName name="Cadenero">'[26]Análisis grales'!$F$675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de_herramientas_Full">[26]Insumos!$G$283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_octagonal_americana">[26]Insumos!$G$702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[34]Insumos!$E$21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_no_hidratada">[26]Insumos!$G$289</definedName>
    <definedName name="Cal_tipo_pomier_o_hidratada">[26]Insumos!$G$288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[12]insumo!$D$12</definedName>
    <definedName name="Calles.Acera.ycontenes">'[34]Calles, aceras y contenes'!$G$77</definedName>
    <definedName name="CAMARA_DE_PURGA_1.90x0.60_CON_ALTURA_TOTAL_DE_1.20">'[26]REGISTROS HA VS RValv y Cpurga'!$O$47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lla_plegable_en_aluminio">[26]Insumos!$G$619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_HYUNDAY">[26]Insumos!$G$717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[37]Análisis!#REF!</definedName>
    <definedName name="Canto.Antillano">[37]Análisis!#REF!</definedName>
    <definedName name="Cantos">[49]Análisis!$N$957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ta_faro">[26]Insumos!$G$163</definedName>
    <definedName name="CAR.SOC">'[50]Cargas Sociales'!$G$23</definedName>
    <definedName name="CARACOL" localSheetId="0">[35]M.O.!#REF!</definedName>
    <definedName name="CARACOL">[35]M.O.!#REF!</definedName>
    <definedName name="CARANTEPECHO" localSheetId="0">[35]M.O.!#REF!</definedName>
    <definedName name="CARANTEPECHO">[35]M.O.!#REF!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[35]M.O.!#REF!</definedName>
    <definedName name="CARCOL30">[35]M.O.!#REF!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[35]M.O.!#REF!</definedName>
    <definedName name="CARCOL50">[35]M.O.!#REF!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[35]M.O.!#REF!</definedName>
    <definedName name="CARCOL51">[35]M.O.!#REF!</definedName>
    <definedName name="CARCOLAMARRE" localSheetId="0">[35]M.O.!#REF!</definedName>
    <definedName name="CARCOLAMARRE">[35]M.O.!#REF!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a_para_Soldar">[26]Insumos!$G$612</definedName>
    <definedName name="Careteo">[49]Análisis!$N$890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[37]Análisis!#REF!</definedName>
    <definedName name="Careteo.Antillano">[37]Análisis!#REF!</definedName>
    <definedName name="careteo.Villas" localSheetId="0">#REF!</definedName>
    <definedName name="careteo.Villas">#REF!</definedName>
    <definedName name="CARETEO_EN_MUROS__LOSAS__VIGAS_COLUMNAS">'[26]analisis MVSUR'!$G$67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uio_a_mano_de_camion">'[26]Análisis grales'!$F$874</definedName>
    <definedName name="Carguio_Interno_con_retropala_Para_relleno_Terramex">'[26]Análisis grales'!$F$3764</definedName>
    <definedName name="Carguio_Mat._Con_Minicargador_Bobcat_763G">'[26]Análisis grales'!$F$2594</definedName>
    <definedName name="Carguio_Mat._No_Clasificado_con_Excavadora_320_Cat">'[26]Análisis grales'!$F$900</definedName>
    <definedName name="Carguio_Mat._No_Clasificado_con_pala_950">'[26]Análisis grales'!$F$894</definedName>
    <definedName name="Carguio_Material_de_Demoliciones_y_Roca__con_Excavadora_320_Cat">'[26]Análisis grales'!$F$880</definedName>
    <definedName name="Carguio_y_bote_de_asfalto_acometidas">'[26]Análisis grales'!$F$4467</definedName>
    <definedName name="Carguio_y_bote_material_de_Demoliciones_y_Roca">'[26]Análisis grales'!$F$3778</definedName>
    <definedName name="Carguio_y_bote_material_excavado">'[26]Análisis grales'!$F$2600</definedName>
    <definedName name="CARLOSAPLA" localSheetId="0">[35]M.O.!#REF!</definedName>
    <definedName name="CARLOSAPLA">[35]M.O.!#REF!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[35]M.O.!#REF!</definedName>
    <definedName name="CARLOSAVARIASAGUAS">[35]M.O.!#REF!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[35]M.O.!#REF!</definedName>
    <definedName name="CARMURO">[35]M.O.!#REF!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[42]Insumos!$E$225</definedName>
    <definedName name="Carp.Atc.Vigas.25x50" localSheetId="0">#REF!</definedName>
    <definedName name="Carp.Atc.Vigas.25x50">#REF!</definedName>
    <definedName name="Carp.Col.25x25">[42]Insumos!$E$199</definedName>
    <definedName name="Carp.Col.30x30">[42]Insumos!$E$200</definedName>
    <definedName name="Carp.Col.35x35">[42]Insumos!$E$201</definedName>
    <definedName name="Carp.Col.45x45">[42]Insumos!$E$203</definedName>
    <definedName name="Carp.Col.50x50">[42]Insumos!$E$204</definedName>
    <definedName name="Carp.Col.55x55">[42]Insumos!$E$205</definedName>
    <definedName name="Carp.Col.60x60">[42]Insumos!$E$206</definedName>
    <definedName name="Carp.Col.Ø25cm">[42]Insumos!$E$208</definedName>
    <definedName name="Carp.Col.Ø30">[42]Insumos!$E$209</definedName>
    <definedName name="Carp.Col.Ø35" localSheetId="0">#REF!</definedName>
    <definedName name="Carp.Col.Ø35">#REF!</definedName>
    <definedName name="Carp.Col.Ø40">[42]Insumos!$E$211</definedName>
    <definedName name="Carp.Col.Ø45">[42]Insumos!$E$212</definedName>
    <definedName name="Carp.Col.Ø65" localSheetId="0">#REF!</definedName>
    <definedName name="Carp.Col.Ø65">#REF!</definedName>
    <definedName name="Carp.Col.Ø90">[42]Insumos!$E$217</definedName>
    <definedName name="Carp.col.tapaytapa">[42]Insumos!$E$198</definedName>
    <definedName name="carp.Col40x40">[42]Insumos!$E$202</definedName>
    <definedName name="Carp.Colm.Redonda.30cm" localSheetId="0">[34]Insumos!#REF!</definedName>
    <definedName name="Carp.Colm.Redonda.30cm">[34]Insumos!#REF!</definedName>
    <definedName name="Carp.ColØ60">[42]Insumos!$E$213</definedName>
    <definedName name="Carp.ColØ70">[42]Insumos!$E$215</definedName>
    <definedName name="Carp.ColØ80">[42]Insumos!$E$216</definedName>
    <definedName name="Carp.colum.Redon.60cm" localSheetId="0">[34]Insumos!#REF!</definedName>
    <definedName name="Carp.colum.Redon.60cm">[34]Insumos!#REF!</definedName>
    <definedName name="Carp.Column.atc" localSheetId="0">#REF!</definedName>
    <definedName name="Carp.Column.atc">#REF!</definedName>
    <definedName name="Carp.Dintel">[42]Insumos!$E$235</definedName>
    <definedName name="Carp.Escal.atc" localSheetId="0">#REF!</definedName>
    <definedName name="Carp.Escal.atc">#REF!</definedName>
    <definedName name="Carp.Losa.Aligeradas.atc">[34]Insumos!$E$164</definedName>
    <definedName name="Carp.losa.Horm.Visto">[34]Insumos!$E$162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[34]Insumos!$E$167</definedName>
    <definedName name="Carp.Platea.Zap.atc">[34]Insumos!$E$168</definedName>
    <definedName name="Carp.Viga.20x30">[42]Insumos!$E$218</definedName>
    <definedName name="Carp.Viga.20x40">[42]Insumos!$E$219</definedName>
    <definedName name="Carp.viga.20x50" localSheetId="0">#REF!</definedName>
    <definedName name="Carp.viga.20x50">#REF!</definedName>
    <definedName name="Carp.Viga.25x35">[42]Insumos!$E$222</definedName>
    <definedName name="Carp.Viga.25x40">[42]Insumos!$E$223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[42]Insumos!$E$226</definedName>
    <definedName name="Carp.Viga.25x65">[42]Insumos!$E$227</definedName>
    <definedName name="Carp.Viga.25x70">[42]Insumos!$E$230</definedName>
    <definedName name="Carp.Viga.25x80">[42]Insumos!$E$231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[42]Insumos!$E$229</definedName>
    <definedName name="Carp.viga.amarre" localSheetId="0">#REF!</definedName>
    <definedName name="Carp.viga.amarre">#REF!</definedName>
    <definedName name="Carp.Viga.Curva.20x50">[42]Insumos!$E$232</definedName>
    <definedName name="Carp.Vigas.atc" localSheetId="0">#REF!</definedName>
    <definedName name="Carp.Vigas.atc">#REF!</definedName>
    <definedName name="Carp.Vigas.Curvas.30x70">[42]Insumos!$E$233</definedName>
    <definedName name="CARP1" localSheetId="0">[32]INS!#REF!</definedName>
    <definedName name="CARP1">[32]INS!#REF!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[32]INS!#REF!</definedName>
    <definedName name="CARP2">[32]INS!#REF!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[35]M.O.!#REF!</definedName>
    <definedName name="CARPDINTEL">[35]M.O.!#REF!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[34]Insumos!#REF!</definedName>
    <definedName name="Carpin.Colum.redon.40">[34]Insumos!#REF!</definedName>
    <definedName name="Carpint.Columna.Redon.50cm" localSheetId="0">[34]Insumos!#REF!</definedName>
    <definedName name="Carpint.Columna.Redon.50cm">[34]Insumos!#REF!</definedName>
    <definedName name="Carpintería.vigas.20x32">[34]Insumos!$E$172</definedName>
    <definedName name="Carpintería__Puntales_y_M.O.">'[30]LISTA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[34]Insumos!$E$170</definedName>
    <definedName name="Carpintería_de_Vigas_15x40">[34]Insumos!$E$171</definedName>
    <definedName name="Carpintería_de_Vigas_20x130">[34]Insumos!$E$177</definedName>
    <definedName name="Carpintería_de_Vigas_20x20">[34]Insumos!$E$173</definedName>
    <definedName name="Carpintería_de_Vigas_20x30">[34]Insumos!$E$175</definedName>
    <definedName name="Carpintería_de_Vigas_20x40">[34]Insumos!$E$174</definedName>
    <definedName name="Carpintería_de_Vigas_20x60">[34]Insumos!$E$176</definedName>
    <definedName name="Carpintería_de_Vigas_40x40">[34]Insumos!$E$178</definedName>
    <definedName name="Carpintería_de_Vigas_40x50">[34]Insumos!$E$179</definedName>
    <definedName name="Carpintería_de_Vigas_40x70">[34]Insumos!$E$180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[35]M.O.!#REF!</definedName>
    <definedName name="CARPVIGA2040">[35]M.O.!#REF!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[35]M.O.!#REF!</definedName>
    <definedName name="CARPVIGA3050">[35]M.O.!#REF!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[35]M.O.!#REF!</definedName>
    <definedName name="CARPVIGA3060">[35]M.O.!#REF!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[35]M.O.!#REF!</definedName>
    <definedName name="CARPVIGA4080">[35]M.O.!#REF!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[35]M.O.!#REF!</definedName>
    <definedName name="CARRAMPA">[35]M.O.!#REF!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rretilla_tipo_jeep">[26]Insumos!$G$442</definedName>
    <definedName name="CASABE" localSheetId="0">[35]M.O.!#REF!</definedName>
    <definedName name="CASABE">[35]M.O.!#REF!</definedName>
    <definedName name="CASABE_8" localSheetId="0">#REF!</definedName>
    <definedName name="CASABE_8">#REF!</definedName>
    <definedName name="CASBESTO" localSheetId="0">[35]M.O.!#REF!</definedName>
    <definedName name="CASBESTO">[35]M.O.!#REF!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cajo_sucio_relleno">[26]Insumos!$G$297</definedName>
    <definedName name="Casco_de_Seguridad">[26]Insumos!$G$603</definedName>
    <definedName name="Caseta.Control" localSheetId="0">#REF!</definedName>
    <definedName name="Caseta.Control">#REF!</definedName>
    <definedName name="caseta.planta.electrica">[34]Resumen!$D$26</definedName>
    <definedName name="Caseta.Playa" localSheetId="0">#REF!</definedName>
    <definedName name="Caseta.Playa">#REF!</definedName>
    <definedName name="CASETA_DE_PLANTA_ELECTRICA">'[34]Caseta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[37]Análisis!#REF!</definedName>
    <definedName name="Casino.Col.C">[37]Análisis!#REF!</definedName>
    <definedName name="Casino.Col.C1" localSheetId="0">[37]Análisis!#REF!</definedName>
    <definedName name="Casino.Col.C1">[37]Análisis!#REF!</definedName>
    <definedName name="Casino.Col.C2" localSheetId="0">[37]Análisis!#REF!</definedName>
    <definedName name="Casino.Col.C2">[37]Análisis!#REF!</definedName>
    <definedName name="Casino.Col.C3" localSheetId="0">[37]Análisis!#REF!</definedName>
    <definedName name="Casino.Col.C3">[37]Análisis!#REF!</definedName>
    <definedName name="Casino.Col.C4" localSheetId="0">[37]Análisis!#REF!</definedName>
    <definedName name="Casino.Col.C4">[37]Análisis!#REF!</definedName>
    <definedName name="Casino.Col.C5" localSheetId="0">[37]Análisis!#REF!</definedName>
    <definedName name="Casino.Col.C5">[37]Análisis!#REF!</definedName>
    <definedName name="Casino.Losa" localSheetId="0">[37]Análisis!#REF!</definedName>
    <definedName name="Casino.Losa">[37]Análisis!#REF!</definedName>
    <definedName name="Casino.V1" localSheetId="0">[37]Análisis!#REF!</definedName>
    <definedName name="Casino.V1">[37]Análisis!#REF!</definedName>
    <definedName name="Casino.V2" localSheetId="0">[37]Análisis!#REF!</definedName>
    <definedName name="Casino.V2">[37]Análisis!#REF!</definedName>
    <definedName name="Casino.V3" localSheetId="0">[37]Análisis!#REF!</definedName>
    <definedName name="Casino.V3">[37]Análisis!#REF!</definedName>
    <definedName name="Casino.V4" localSheetId="0">[37]Análisis!#REF!</definedName>
    <definedName name="Casino.V4">[37]Análisis!#REF!</definedName>
    <definedName name="Casino.V5" localSheetId="0">[37]Análisis!#REF!</definedName>
    <definedName name="Casino.V5">[37]Análisis!#REF!</definedName>
    <definedName name="Casino.V6" localSheetId="0">[37]Análisis!#REF!</definedName>
    <definedName name="Casino.V6">[37]Análisis!#REF!</definedName>
    <definedName name="Casino.Vp" localSheetId="0">[37]Análisis!#REF!</definedName>
    <definedName name="Casino.Vp">[37]Análisis!#REF!</definedName>
    <definedName name="Casino.Zap.C2" localSheetId="0">[37]Análisis!#REF!</definedName>
    <definedName name="Casino.Zap.C2">[37]Análisis!#REF!</definedName>
    <definedName name="Casino.Zap.Z3" localSheetId="0">[37]Análisis!#REF!</definedName>
    <definedName name="Casino.Zap.Z3">[37]Análisis!#REF!</definedName>
    <definedName name="Casino.Zap.Z4" localSheetId="0">[37]Análisis!#REF!</definedName>
    <definedName name="Casino.Zap.Z4">[37]Análisis!#REF!</definedName>
    <definedName name="Casino.Zap.Zc1" localSheetId="0">[37]Análisis!#REF!</definedName>
    <definedName name="Casino.Zap.Zc1">[37]Análisis!#REF!</definedName>
    <definedName name="Casting_Bed_3">#N/A</definedName>
    <definedName name="CAT214BFT">[51]EQUIPOS!$I$15</definedName>
    <definedName name="Cat950B">[51]EQUIPOS!$I$14</definedName>
    <definedName name="Caudalimetro_Electromagnetico_Waterflux_3000_v3_de_12">[26]Insumos!$G$420</definedName>
    <definedName name="Caudalimetro_Electromagnetico_Waterflux_3000_v3_de_16">[26]Insumos!$G$421</definedName>
    <definedName name="Caudalimetro_Electromagnetico_Waterflux_3000_v3_de_2">[26]Insumos!$G$415</definedName>
    <definedName name="Caudalimetro_Electromagnetico_Waterflux_3000_v3_de_20">[26]Insumos!$G$422</definedName>
    <definedName name="Caudalimetro_Electromagnetico_Waterflux_3000_v3_de_3">[26]Insumos!$G$416</definedName>
    <definedName name="Caudalimetro_Electromagnetico_Waterflux_3000_v3_de_4">[26]Insumos!$G$417</definedName>
    <definedName name="Caudalimetro_Electromagnetico_Waterflux_3000_v3_de_6">[26]Insumos!$G$418</definedName>
    <definedName name="Caudalimetro_Electromagnetico_Waterflux_3000_v3_de_8">[26]Insumos!$G$419</definedName>
    <definedName name="Caudalimetro_Ultrasonico_Optisonic_6000">[26]Insumos!$G$423</definedName>
    <definedName name="CAVOSC" localSheetId="0">[12]insumo!#REF!</definedName>
    <definedName name="CAVOSC">[12]insumo!#REF!</definedName>
    <definedName name="CB" localSheetId="0">#REF!</definedName>
    <definedName name="CB">#REF!</definedName>
    <definedName name="CBLOCK10" localSheetId="0">[32]INS!#REF!</definedName>
    <definedName name="CBLOCK10">[32]INS!#REF!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[21]Personalizar!$G$22:$G$25</definedName>
    <definedName name="CCT" localSheetId="0">[21]Factura!#REF!</definedName>
    <definedName name="CCT">[21]Factura!#REF!</definedName>
    <definedName name="Cebrado_tipo_Sargento">[26]Insumos!$G$582</definedName>
    <definedName name="CEDRO" localSheetId="0">#REF!</definedName>
    <definedName name="CEDRO">#REF!</definedName>
    <definedName name="cell">'[52]LISTADO INSUMOS DEL 2000'!$I$29</definedName>
    <definedName name="celltips_area" localSheetId="0">#REF!</definedName>
    <definedName name="celltips_area">#REF!</definedName>
    <definedName name="cem">[22]Precio!$F$9</definedName>
    <definedName name="Cem.Bco.Cisne.90Lb" localSheetId="0">#REF!</definedName>
    <definedName name="Cem.Bco.Cisne.90Lb">#REF!</definedName>
    <definedName name="Cem.Bco.Rigas.88lb">[34]Insumos!$E$25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[34]Insumos!#REF!</definedName>
    <definedName name="Cemento.Granel">[34]Insumos!#REF!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Gris">[26]Insumos!$G$284</definedName>
    <definedName name="cemento_obra">'[31]ANALISIS PLANTA'!$F$14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_solvente_gl">[26]Insumos!$G$386</definedName>
    <definedName name="Cemento_tangit__1_4_galón">[26]Insumos!$G$63</definedName>
    <definedName name="CEMENTOG" localSheetId="0">[12]insumo!#REF!</definedName>
    <definedName name="CEMENTOG">[12]insumo!#REF!</definedName>
    <definedName name="CEMENTOP">[12]insumo!$D$13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[34]Insumos!$E$66</definedName>
    <definedName name="Ceram.Etrusco.30x30">[34]Insumos!$E$63</definedName>
    <definedName name="Ceram.Gres.piso">[42]Insumos!$E$78</definedName>
    <definedName name="ceram.imp.pared" localSheetId="0">#REF!</definedName>
    <definedName name="ceram.imp.pared">#REF!</definedName>
    <definedName name="Ceram.Imperial.45x45">[34]Insumos!$E$60</definedName>
    <definedName name="Ceram.Import." localSheetId="0">#REF!</definedName>
    <definedName name="Ceram.Import.">#REF!</definedName>
    <definedName name="Ceram.Ines.Gris30x30">[34]Insumos!$E$61</definedName>
    <definedName name="Ceram.Nevada.33x33">[34]Insumos!$E$64</definedName>
    <definedName name="Ceram.Ultra.Blanco.33x33">[34]Insumos!$E$62</definedName>
    <definedName name="CERAMICA" localSheetId="0">#REF!</definedName>
    <definedName name="CERAMICA">#REF!</definedName>
    <definedName name="Cerámica.para.Piso">[42]Insumos!$E$79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Blanco_liso_brillo__20_x_20_Esp">[26]Insumos!$G$564</definedName>
    <definedName name="Ceramica_importada">[26]Insumos!$G$31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[12]insumo!$D$16</definedName>
    <definedName name="CERAMICAPAREDS">[12]insumo!$D$17</definedName>
    <definedName name="CERAMICAPISOP">[12]insumo!$D$14</definedName>
    <definedName name="CERAMICAPISOS">[12]insumo!$D$15</definedName>
    <definedName name="ceramicapp" localSheetId="0">[12]insumo!#REF!</definedName>
    <definedName name="ceramicapp">[12]insumo!#REF!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G" localSheetId="0">#REF!</definedName>
    <definedName name="CG">#REF!</definedName>
    <definedName name="Chaleco_color_naranja">[26]Insumos!$G$623</definedName>
    <definedName name="Chaleco_Reflectivo">[26]Insumos!$G$622</definedName>
    <definedName name="Chaquetas_en_Algodon">[26]Insumos!$G$614</definedName>
    <definedName name="CHAZO">[43]INSU!$B$104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erre_Provisional_en_Zinc_y_Madera">'[26]Análisis grales'!$G$4728</definedName>
    <definedName name="cinta.sheetrock">[53]Insumos!$L$41</definedName>
    <definedName name="CINTAPELIGRO" localSheetId="0">#REF!</definedName>
    <definedName name="CINTAPELIGRO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n_de_3_pulg._A_media">[26]Insumos!$G$107</definedName>
    <definedName name="Clan_de_4_pulg.__A_media">[26]Insumos!$G$108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[53]Insumos!$L$36</definedName>
    <definedName name="Clavos__plafond_DE_1_1_4_Blue_Point">[26]Insumos!$G$458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_acero_plafond_en_fundas">[26]Insumos!$G$456</definedName>
    <definedName name="Clavos_c_cabeza_2">[26]Insumos!$G$460</definedName>
    <definedName name="Clavos_cabeza_2">[26]Insumos!$G$460</definedName>
    <definedName name="Clavos_Corriente_de_1">[26]Insumos!$G$331</definedName>
    <definedName name="Clavos_Corriente_de_2">[26]Insumos!$G$332</definedName>
    <definedName name="Clavos_de__3___con_cabeza">[26]Insumos!$G$437</definedName>
    <definedName name="Clavos_de_acero">[26]Insumos!$G$333</definedName>
    <definedName name="Clavos_de_zinc">[26]Insumos!$G$340</definedName>
    <definedName name="CLAVOSAC" localSheetId="0">[12]insumo!#REF!</definedName>
    <definedName name="CLAVOSAC">[12]insumo!#REF!</definedName>
    <definedName name="CLAVOSACERO">[12]insumo!$D$18</definedName>
    <definedName name="CLAVOSCORRIENTES">[12]insumo!$D$19</definedName>
    <definedName name="CLAVOZINC">[54]INS!$D$767</definedName>
    <definedName name="Clear">[34]Insumos!$E$70</definedName>
    <definedName name="Cloro" localSheetId="0">[34]Insumos!#REF!</definedName>
    <definedName name="Cloro">[34]Insumos!#REF!</definedName>
    <definedName name="Clu.Ejec.Viga.V6T" localSheetId="0">[37]Análisis!#REF!</definedName>
    <definedName name="Clu.Ejec.Viga.V6T">[37]Análisis!#REF!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[37]Análisis!#REF!</definedName>
    <definedName name="Club.Ejec.Col.C">[37]Análisis!#REF!</definedName>
    <definedName name="Club.Ejec.Col.Cc1" localSheetId="0">[37]Análisis!#REF!</definedName>
    <definedName name="Club.Ejec.Col.Cc1">[37]Análisis!#REF!</definedName>
    <definedName name="Club.Ejec.Losa.2do.Entrepiso" localSheetId="0">[37]Análisis!#REF!</definedName>
    <definedName name="Club.Ejec.Losa.2do.Entrepiso">[37]Análisis!#REF!</definedName>
    <definedName name="Club.Ejec.V10E" localSheetId="0">[37]Análisis!#REF!</definedName>
    <definedName name="Club.Ejec.V10E">[37]Análisis!#REF!</definedName>
    <definedName name="Club.Ejec.V12E" localSheetId="0">[37]Análisis!#REF!</definedName>
    <definedName name="Club.Ejec.V12E">[37]Análisis!#REF!</definedName>
    <definedName name="Club.Ejec.V13E" localSheetId="0">[37]Análisis!#REF!</definedName>
    <definedName name="Club.Ejec.V13E">[37]Análisis!#REF!</definedName>
    <definedName name="Club.Ejec.V1E" localSheetId="0">[37]Análisis!#REF!</definedName>
    <definedName name="Club.Ejec.V1E">[37]Análisis!#REF!</definedName>
    <definedName name="Club.Ejec.V2E" localSheetId="0">[37]Análisis!#REF!</definedName>
    <definedName name="Club.Ejec.V2E">[37]Análisis!#REF!</definedName>
    <definedName name="Club.Ejec.V3E" localSheetId="0">[37]Análisis!#REF!</definedName>
    <definedName name="Club.Ejec.V3E">[37]Análisis!#REF!</definedName>
    <definedName name="Club.Ejec.V3T" localSheetId="0">[37]Análisis!#REF!</definedName>
    <definedName name="Club.Ejec.V3T">[37]Análisis!#REF!</definedName>
    <definedName name="Club.Ejec.V4E" localSheetId="0">[37]Análisis!#REF!</definedName>
    <definedName name="Club.Ejec.V4E">[37]Análisis!#REF!</definedName>
    <definedName name="Club.Ejec.V6E" localSheetId="0">[37]Análisis!#REF!</definedName>
    <definedName name="Club.Ejec.V6E">[37]Análisis!#REF!</definedName>
    <definedName name="Club.Ejec.V7E" localSheetId="0">[37]Análisis!#REF!</definedName>
    <definedName name="Club.Ejec.V7E">[37]Análisis!#REF!</definedName>
    <definedName name="Club.Ejec.V9E" localSheetId="0">[37]Análisis!#REF!</definedName>
    <definedName name="Club.Ejec.V9E">[37]Análisis!#REF!</definedName>
    <definedName name="Club.Ejec.Viga.V10T" localSheetId="0">[37]Análisis!#REF!</definedName>
    <definedName name="Club.Ejec.Viga.V10T">[37]Análisis!#REF!</definedName>
    <definedName name="Club.Ejec.Viga.V11T" localSheetId="0">[37]Análisis!#REF!</definedName>
    <definedName name="Club.Ejec.Viga.V11T">[37]Análisis!#REF!</definedName>
    <definedName name="Club.Ejec.Viga.V1T" localSheetId="0">[37]Análisis!#REF!</definedName>
    <definedName name="Club.Ejec.Viga.V1T">[37]Análisis!#REF!</definedName>
    <definedName name="Club.Ejec.Viga.V2T" localSheetId="0">[37]Análisis!#REF!</definedName>
    <definedName name="Club.Ejec.Viga.V2T">[37]Análisis!#REF!</definedName>
    <definedName name="Club.Ejec.Viga.V4T" localSheetId="0">[37]Análisis!#REF!</definedName>
    <definedName name="Club.Ejec.Viga.V4T">[37]Análisis!#REF!</definedName>
    <definedName name="Club.Ejec.Viga.V5T" localSheetId="0">[37]Análisis!#REF!</definedName>
    <definedName name="Club.Ejec.Viga.V5T">[37]Análisis!#REF!</definedName>
    <definedName name="Club.Ejec.Viga.V7T" localSheetId="0">[37]Análisis!#REF!</definedName>
    <definedName name="Club.Ejec.Viga.V7T">[37]Análisis!#REF!</definedName>
    <definedName name="Club.Ejec.Viga.V8T" localSheetId="0">[37]Análisis!#REF!</definedName>
    <definedName name="Club.Ejec.Viga.V8T">[37]Análisis!#REF!</definedName>
    <definedName name="Club.Ejec.Viga.V9T" localSheetId="0">[37]Análisis!#REF!</definedName>
    <definedName name="Club.Ejec.Viga.V9T">[37]Análisis!#REF!</definedName>
    <definedName name="Club.Ejec.Zc." localSheetId="0">[37]Análisis!#REF!</definedName>
    <definedName name="Club.Ejec.Zc.">[37]Análisis!#REF!</definedName>
    <definedName name="Club.Ejec.Zcc" localSheetId="0">[37]Análisis!#REF!</definedName>
    <definedName name="Club.Ejec.Zcc">[37]Análisis!#REF!</definedName>
    <definedName name="Club.Ejec.ZCc1" localSheetId="0">[37]Análisis!#REF!</definedName>
    <definedName name="Club.Ejec.ZCc1">[37]Análisis!#REF!</definedName>
    <definedName name="CLUB.EJECUTIVO" localSheetId="0">#REF!</definedName>
    <definedName name="CLUB.EJECUTIVO">#REF!</definedName>
    <definedName name="Club.Ejecutivo.Losa.1er.entrepiso" localSheetId="0">[37]Análisis!#REF!</definedName>
    <definedName name="Club.Ejecutivo.Losa.1er.entrepiso">[37]Análisis!#REF!</definedName>
    <definedName name="CLUB.PISCINA" localSheetId="0">#REF!</definedName>
    <definedName name="CLUB.PISCINA">#REF!</definedName>
    <definedName name="Club.pla.Zap.ZC" localSheetId="0">[37]Análisis!#REF!</definedName>
    <definedName name="Club.pla.Zap.ZC">[37]Análisis!#REF!</definedName>
    <definedName name="Club.play.Col.C1" localSheetId="0">[37]Análisis!#REF!</definedName>
    <definedName name="Club.play.Col.C1">[37]Análisis!#REF!</definedName>
    <definedName name="Club.playa.Col.C2" localSheetId="0">[37]Análisis!#REF!</definedName>
    <definedName name="Club.playa.Col.C2">[37]Análisis!#REF!</definedName>
    <definedName name="Club.playa.Col.C3" localSheetId="0">[37]Análisis!#REF!</definedName>
    <definedName name="Club.playa.Col.C3">[37]Análisis!#REF!</definedName>
    <definedName name="Club.playa.Viga.VH" localSheetId="0">[37]Análisis!#REF!</definedName>
    <definedName name="Club.playa.Viga.VH">[37]Análisis!#REF!</definedName>
    <definedName name="Club.playa.Viga.Vh2" localSheetId="0">[37]Análisis!#REF!</definedName>
    <definedName name="Club.playa.Viga.Vh2">[37]Análisis!#REF!</definedName>
    <definedName name="Club.playa.Zap.ZC3" localSheetId="0">[37]Análisis!#REF!</definedName>
    <definedName name="Club.playa.Zap.ZC3">[37]Análisis!#REF!</definedName>
    <definedName name="ClubPla.zap.Zc1" localSheetId="0">[37]Análisis!#REF!</definedName>
    <definedName name="ClubPla.zap.Zc1">[37]Análisis!#REF!</definedName>
    <definedName name="Clubplaya.Col.C" localSheetId="0">[37]Análisis!#REF!</definedName>
    <definedName name="Clubplaya.Col.C">[37]Análisis!#REF!</definedName>
    <definedName name="COAND" localSheetId="0" hidden="1">'[11]ANALISIS STO DGO'!#REF!</definedName>
    <definedName name="COAND" hidden="1">'[11]ANALISIS STO DGO'!#REF!</definedName>
    <definedName name="Cocina" localSheetId="0">#REF!</definedName>
    <definedName name="Cocina">#REF!</definedName>
    <definedName name="CODIGO">#N/A</definedName>
    <definedName name="CODIGO_6">NA()</definedName>
    <definedName name="Codo_2__x_45___pvc_drenaje">[26]Insumos!$G$181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[55]INSU!$D$284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[55]INSU!$D$298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DE_1">[26]Insumos!$G$728</definedName>
    <definedName name="Codo_de_4___Drenaje">[26]Insumos!$G$54</definedName>
    <definedName name="CODO_DE_ACERO_DE_18">[26]Insumos!$G$182</definedName>
    <definedName name="Codo_de_media___PVC">[26]Insumos!$G$112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_Q_3__x_90__PVC____Drenaje">[26]Insumos!$G$380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[56]Análisis!$D$261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[57]Análisis!$D$324</definedName>
    <definedName name="col.30x30.lobby" localSheetId="0">#REF!</definedName>
    <definedName name="col.30x30.lobby">#REF!</definedName>
    <definedName name="col.50cm">[57]Análisis!$D$345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[34]Análisis!$D$775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[34]Análisis!#REF!</definedName>
    <definedName name="Col.C4.1erN.Villas">[34]Análisis!#REF!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[34]Análisis!$D$765</definedName>
    <definedName name="Col.Camarre.4toN.Mod.II" localSheetId="0">#REF!</definedName>
    <definedName name="Col.Camarre.4toN.Mod.II">#REF!</definedName>
    <definedName name="col.GFRC.red.25">[57]Insumos!$C$65</definedName>
    <definedName name="col.red.30cm" localSheetId="0">#REF!</definedName>
    <definedName name="col.red.30cm">#REF!</definedName>
    <definedName name="Col.Redon.30cm.BNP.Administración" localSheetId="0">[34]Análisis!#REF!</definedName>
    <definedName name="Col.Redon.30cm.BNP.Administración">[34]Análisis!#REF!</definedName>
    <definedName name="Col.Redon.30cmSNP.Administración" localSheetId="0">[34]Análisis!#REF!</definedName>
    <definedName name="Col.Redon.30cmSNP.Administración">[34]Análisis!#REF!</definedName>
    <definedName name="cola_de_pez">[26]Insumos!$G$166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[34]Insumos!$E$84</definedName>
    <definedName name="Colc.Hormigón.Grua">[34]Análisis!$D$49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'[58]Costos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cacion__MO__de_Encache_decorativo">'[26]Análisis grales'!$F$387</definedName>
    <definedName name="Colocacion__MO__de_Encache_no_decorativo">'[26]Análisis grales'!$F$1034</definedName>
    <definedName name="Colocacion_de_Asfalto">'[26]Análisis grales'!$F$2211</definedName>
    <definedName name="Colocacion_de_Asfalto_en_Bacheo_Técnico">'[26]Análisis grales'!$F$3479</definedName>
    <definedName name="Colocacion_de_Barrera_de_defensa_MO">'[26]Análisis grales'!$F$38</definedName>
    <definedName name="Colocacion_de_bloques_de_4">'[26]Análisis grales'!$F$284</definedName>
    <definedName name="Colocacion_de_bloques_de_6">'[26]Análisis grales'!$F$277</definedName>
    <definedName name="Colocacion_de_bloques_de_8">'[26]Análisis grales'!$F$270</definedName>
    <definedName name="Colocacion_de_estructuras_metalicas_por_libra">[26]Insumos!$G$39</definedName>
    <definedName name="Colocacion_de_ladrillos">'[26]Análisis grales'!$F$1011</definedName>
    <definedName name="Colocacion_de_Maestras">'[26]Análisis grales'!$F$2573</definedName>
    <definedName name="Colocacion_de_malla_electrosoldada">'[26]Análisis grales'!$F$750</definedName>
    <definedName name="COLOCACION_DE_TUBO_DE_ACERO__16">'[26]Colocacion D=16" '!$F$44</definedName>
    <definedName name="Colocacion_de_Zocalo_en_piso_Ceramicas_o_similar_espesor">'[26]Análisis grales'!$F$4227</definedName>
    <definedName name="Colocación_furgones_con_montacarga">[26]Insumos!$G$137</definedName>
    <definedName name="Colocación_tinacos_500_gal.__pvc">[26]Insumos!$G$185</definedName>
    <definedName name="COLOCACION_TUBO_DE_ACERO__20">'[26]Colocacion D=20 24"'!$H$44</definedName>
    <definedName name="Colorante">[34]Insumos!$E$69</definedName>
    <definedName name="Colum.60cm.Espectaculos">[34]Análisis!$D$1004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[34]Análisis!$D$755</definedName>
    <definedName name="Colum.Horm.Convenc.Espectaculos">[34]Análisis!$D$1018</definedName>
    <definedName name="Colum.Ø45.Edif.Oficina">[34]Análisis!$D$785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[34]Análisis!#REF!</definedName>
    <definedName name="Colum.redon.40.Area.Novle">[34]Análisis!#REF!</definedName>
    <definedName name="Colum.redonda.40.Comedor" localSheetId="0">[34]Análisis!#REF!</definedName>
    <definedName name="Colum.redonda.40.Comedor">[34]Análisis!#REF!</definedName>
    <definedName name="Column.horm.Administracion" localSheetId="0">[34]Análisis!#REF!</definedName>
    <definedName name="Column.horm.Administracion">[34]Análisis!#REF!</definedName>
    <definedName name="Columna.C1.15x20">[34]Análisis!$D$148</definedName>
    <definedName name="Columna.Cc.20x20">[34]Análisis!$D$156</definedName>
    <definedName name="Columna.Cocina" localSheetId="0">[34]Análisis!#REF!</definedName>
    <definedName name="Columna.Cocina">[34]Análisis!#REF!</definedName>
    <definedName name="Columna.Convenc.Villas" localSheetId="0">#REF!</definedName>
    <definedName name="Columna.Convenc.Villas">#REF!</definedName>
    <definedName name="Columna.Cr">[34]Análisis!$D$182</definedName>
    <definedName name="Columna.Horm.Area.Noble" localSheetId="0">[34]Análisis!#REF!</definedName>
    <definedName name="Columna.Horm.Area.Noble">[34]Análisis!#REF!</definedName>
    <definedName name="Columna.Lavanderia">[34]Análisis!$D$933</definedName>
    <definedName name="columna.pergolado">[59]Análisis!$D$1625</definedName>
    <definedName name="Columna.Redon.50.Area.Noble" localSheetId="0">[34]Análisis!#REF!</definedName>
    <definedName name="Columna.Redon.50.Area.Noble">[34]Análisis!#REF!</definedName>
    <definedName name="Columna.redonda.30.villas" localSheetId="0">#REF!</definedName>
    <definedName name="Columna.redonda.30.villas">#REF!</definedName>
    <definedName name="COLUMNA_C1">'[26]CUANTIA ELEM. EST.'!$J$9</definedName>
    <definedName name="Columna30x30" localSheetId="0">#REF!</definedName>
    <definedName name="Columna30x30">#REF!</definedName>
    <definedName name="Columnas.C1s.C2s">[34]Análisis!$D$164</definedName>
    <definedName name="Columnas.Redonda.30cm">[34]Análisis!$D$173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actacion_con_Rod._Vib._pata_de_cabra_arcilla_15_cm">'[26]Análisis grales'!$F$907</definedName>
    <definedName name="Compactacion_de_relleno_con_maco">'[26]Análisis grales'!$F$2190</definedName>
    <definedName name="Compactacion_de_relleno_con_maco__Sin_regado_a_mano">'[26]Análisis grales'!$F$5322</definedName>
    <definedName name="Compactacion_material_filtro_con_Rod._Vib._Liso_Manual_de_2_ton_e_30_cm">'[26]Análisis grales'!$F$985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municacion_datalogger_Primayer__caudalimetro">[26]Insumos!$G$425</definedName>
    <definedName name="Con.Zap.ZC5" localSheetId="0">[37]Análisis!#REF!</definedName>
    <definedName name="Con.Zap.ZC5">[37]Análisis!#REF!</definedName>
    <definedName name="concreto.nivelacion">[57]Análisis!$D$207</definedName>
    <definedName name="concreto.pobre" localSheetId="0">#REF!</definedName>
    <definedName name="concreto.pobre">#REF!</definedName>
    <definedName name="Concreto.pobre.bajo.zapata" localSheetId="0">[34]Análisis!#REF!</definedName>
    <definedName name="Concreto.pobre.bajo.zapata">[34]Análisis!#REF!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feccion_de_andamios_interiores">'[26]Análisis grales'!$F$98</definedName>
    <definedName name="Confeccion_de_calzos__para_vaciados_fundaciones">'[26]Análisis grales'!$F$2684</definedName>
    <definedName name="Confeccion_de_calzos__para_vaciados_Losas_de_Techo">'[26]Análisis grales'!$F$2702</definedName>
    <definedName name="Confeccion_de_calzos__para_vaciados_muros">'[26]Análisis grales'!$F$2693</definedName>
    <definedName name="Confeccion_de_Escalon_Revestido_de_Mezcla">'[26]Análisis grales'!$F$68</definedName>
    <definedName name="Confección_de_Ladrillo_a_mano__2x4x8___Mano_de_Obra">'[26]Análisis grales'!$F$209</definedName>
    <definedName name="Confeccion_de_molde_losa_convencional">'[26]Análisis grales'!$F$126</definedName>
    <definedName name="Confeccion_de_muro_HA_Convencional">'[26]Análisis grales'!$F$105</definedName>
    <definedName name="Confeccion_de_Registro_sanitario">'[26]Análisis grales'!$F$571</definedName>
    <definedName name="Confeccion_molde_columnas_y_viga_de_amarre">'[26]Análisis grales'!$F$146</definedName>
    <definedName name="Conformacion_de_Acceso_y_Acarreo_de_Materiales">'[26]Análisis grales'!$F$5418</definedName>
    <definedName name="Cono_de_goma_de_29">[26]Insumos!$G$642</definedName>
    <definedName name="Construccion_de_Estructuras_Imbornal_de_2_Rejilla__del_Sistema_Pluvial___1.90x1.80x1.35_ml">'[26]Análisis grales'!$F$3076</definedName>
    <definedName name="Construccion_de_Imbornal_de_3_Rejillas__del_Sistema_Pluvial___2.64x2.05x1.35_ml">'[26]Análisis grales'!$F$4096</definedName>
    <definedName name="CONTEN" localSheetId="0">#REF!</definedName>
    <definedName name="CONTEN">#REF!</definedName>
    <definedName name="Conten__0.45x0.30x0.15">'[26]Análisis grales'!$F$4605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_con_Hormigon_Industrial__0.55x0.30x0.15">'[26]Análisis grales'!$F$5377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[37]Análisis!#REF!</definedName>
    <definedName name="Conv.Col.C1">[37]Análisis!#REF!</definedName>
    <definedName name="Conv.Col.C5" localSheetId="0">[37]Análisis!#REF!</definedName>
    <definedName name="Conv.Col.C5">[37]Análisis!#REF!</definedName>
    <definedName name="Conv.Col.C6" localSheetId="0">[37]Análisis!#REF!</definedName>
    <definedName name="Conv.Col.C6">[37]Análisis!#REF!</definedName>
    <definedName name="Conv.Col.C7" localSheetId="0">[37]Análisis!#REF!</definedName>
    <definedName name="Conv.Col.C7">[37]Análisis!#REF!</definedName>
    <definedName name="Conv.Col.C8" localSheetId="0">[37]Análisis!#REF!</definedName>
    <definedName name="Conv.Col.C8">[37]Análisis!#REF!</definedName>
    <definedName name="Conv.Losa" localSheetId="0">[37]Análisis!#REF!</definedName>
    <definedName name="Conv.Losa">[37]Análisis!#REF!</definedName>
    <definedName name="Conv.V2" localSheetId="0">[37]Análisis!#REF!</definedName>
    <definedName name="Conv.V2">[37]Análisis!#REF!</definedName>
    <definedName name="Conv.V3" localSheetId="0">[37]Análisis!#REF!</definedName>
    <definedName name="Conv.V3">[37]Análisis!#REF!</definedName>
    <definedName name="Conv.V4" localSheetId="0">[37]Análisis!#REF!</definedName>
    <definedName name="Conv.V4">[37]Análisis!#REF!</definedName>
    <definedName name="Conv.V5" localSheetId="0">[37]Análisis!#REF!</definedName>
    <definedName name="Conv.V5">[37]Análisis!#REF!</definedName>
    <definedName name="Conv.V7" localSheetId="0">[37]Análisis!#REF!</definedName>
    <definedName name="Conv.V7">[37]Análisis!#REF!</definedName>
    <definedName name="Conv.V8" localSheetId="0">[37]Análisis!#REF!</definedName>
    <definedName name="Conv.V8">[37]Análisis!#REF!</definedName>
    <definedName name="Conv.Viga.V1" localSheetId="0">[37]Análisis!#REF!</definedName>
    <definedName name="Conv.Viga.V1">[37]Análisis!#REF!</definedName>
    <definedName name="Conv.Zap.ZC1" localSheetId="0">[37]Análisis!#REF!</definedName>
    <definedName name="Conv.Zap.ZC1">[37]Análisis!#REF!</definedName>
    <definedName name="Conv.Zap.ZC2" localSheetId="0">[37]Análisis!#REF!</definedName>
    <definedName name="Conv.Zap.ZC2">[37]Análisis!#REF!</definedName>
    <definedName name="Conv.Zap.Zc3" localSheetId="0">[37]Análisis!#REF!</definedName>
    <definedName name="Conv.Zap.Zc3">[37]Análisis!#REF!</definedName>
    <definedName name="Conv.Zap.Zc4" localSheetId="0">[37]Análisis!#REF!</definedName>
    <definedName name="Conv.Zap.Zc4">[37]Análisis!#REF!</definedName>
    <definedName name="Conv.Zap.ZC6" localSheetId="0">[37]Análisis!#REF!</definedName>
    <definedName name="Conv.Zap.ZC6">[37]Análisis!#REF!</definedName>
    <definedName name="Conv.Zap.ZC7" localSheetId="0">[37]Análisis!#REF!</definedName>
    <definedName name="Conv.Zap.ZC7">[37]Análisis!#REF!</definedName>
    <definedName name="Conv.Zap.ZC8" localSheetId="0">[37]Análisis!#REF!</definedName>
    <definedName name="Conv.Zap.ZC8">[37]Análisis!#REF!</definedName>
    <definedName name="Copas_terminales_2__p_mc">[26]Insumos!$G$474</definedName>
    <definedName name="COPIA" localSheetId="0">[32]INS!#REF!</definedName>
    <definedName name="COPIA">[32]INS!#REF!</definedName>
    <definedName name="COPIA_8" localSheetId="0">#REF!</definedName>
    <definedName name="COPIA_8">#REF!</definedName>
    <definedName name="cOR" localSheetId="0" hidden="1">'[11]ANALISIS STO DGO'!#REF!</definedName>
    <definedName name="cOR" hidden="1">'[11]ANALISIS STO DGO'!#REF!</definedName>
    <definedName name="corniza.2.62pies">'[60]Cornisa de 2.62 pie'!$E$60</definedName>
    <definedName name="corniza.2pies">'[60]Cornisa de 2 pie'!$E$60</definedName>
    <definedName name="Cortadora_alquiler">[26]Insumos!$G$515</definedName>
    <definedName name="Corte.Chazos" localSheetId="0">#REF!</definedName>
    <definedName name="Corte.Chazos">#REF!</definedName>
    <definedName name="Corte__Doblado_y_Colocacion_de_Acero_Figurado">'[26]Análisis grales'!$F$2811</definedName>
    <definedName name="Corte_acero_con_oxicortes">'[26]Análisis grales'!$F$728</definedName>
    <definedName name="Corte_de_asfalto_con_cortadora">'[26]Análisis grales'!$F$4356</definedName>
    <definedName name="Corte_de_capa_vegetal_con_D6D">'[26]Análisis grales'!$F$1949</definedName>
    <definedName name="Corte_de_chazos">'[26]Análisis grales'!$F$58</definedName>
    <definedName name="Corte_de_Material_Comun_con_D8K">'[26]Análisis grales'!$F$1954</definedName>
    <definedName name="Corte_de_Material_Comun_Denso_Roca_Descomp._con_D8K">'[26]Análisis grales'!$F$1959</definedName>
    <definedName name="Corte_de_Material_Inservible_con_D8_K">'[26]Análisis grales'!$F$914</definedName>
    <definedName name="Corte_de_material_no_clasificado_con_D6D">'[26]Análisis grales'!$F$887</definedName>
    <definedName name="Corte_de_material_no_clasificado_con_D8K">'[26]Análisis grales'!$F$2169</definedName>
    <definedName name="Corte_en_caliche_duro__de_arrecife_Y_O_roca_descompuesta_con_Retro_320_CAT">'[26]Análisis grales'!$F$1834</definedName>
    <definedName name="Corte_en_MNC_con_Retro_320_CAT">'[26]Análisis grales'!$F$1828</definedName>
    <definedName name="Corte_en_Roca_dura_con_Retro_martillo_320_CAT">'[26]Análisis grales'!$F$1815</definedName>
    <definedName name="Corte_en_Tierra_Arena_Arcilla_con_Retro_320_CAT">'[26]Análisis grales'!$F$1821</definedName>
    <definedName name="corte_malla_gaviones">[26]Insumos!$G$572</definedName>
    <definedName name="cosa" localSheetId="0" hidden="1">'[11]ANALISIS STO DGO'!#REF!</definedName>
    <definedName name="cosa" hidden="1">'[11]ANALISIS STO DGO'!#REF!</definedName>
    <definedName name="Costo_de_adquisicion_Planta_de_Hormigon_de_100_m3_h__63Hp" hidden="1">'[61]Insumos RD'!$G$152</definedName>
    <definedName name="Costo_de_Instalacion_de_Planta_Cribado_y_Mezclado_Material">[26]Insumos!$G$139</definedName>
    <definedName name="Costo_Diario_Cortadora_de_pasto__cesped">'[26]Análisis grales'!$F$3501</definedName>
    <definedName name="Costo_Diario_de_seguridad_por_persona">'[26]Análisis grales'!$F$2859</definedName>
    <definedName name="Costo_Energia_y_Mantenimiento__Planta_Cribado_y_Mezclado_Material">[26]Insumos!$G$140</definedName>
    <definedName name="Costo_Horario_Alquiler_Retro__416">'[26]Análisis grales'!$F$5404</definedName>
    <definedName name="Costo_Horario_Cargador_950_CAT">'[26]Análisis grales'!$F$796</definedName>
    <definedName name="Costo_Horario_de_tractor_D8K">'[26]Análisis grales'!$F$2145</definedName>
    <definedName name="Costo_Horario_MINICARGADOR_BOBCAT_46HP">'[26]Análisis grales'!$F$2587</definedName>
    <definedName name="Costo_Horario_Retro_320_Cat">'[26]Análisis grales'!$F$1800</definedName>
    <definedName name="Costo_Horario_Retro_320_Cat__con_martillo">'[26]Análisis grales'!$F$1807</definedName>
    <definedName name="Costo_Horario_Retro_excavadora_235">'[26]Análisis grales'!$F$836</definedName>
    <definedName name="Costo_Horario_Retro_pala_416">'[26]Análisis grales'!$F$2951</definedName>
    <definedName name="Costo_Maquina_Cribado_y_Mezclado_Material">[26]Insumos!$G$138</definedName>
    <definedName name="Costo_total__h_Rodillo_Vib._Dynapac_CA25">'[26]Análisis grales'!$F$810</definedName>
    <definedName name="Costo_total__h_Rodillo_Vib._Liso_Manual_de_2_Toneladas">'[26]Análisis grales'!$F$850</definedName>
    <definedName name="Costo_total__h_Rodillo_Vib._Pata_de_Cabra">'[26]Análisis grales'!$F$843</definedName>
    <definedName name="Costo_total_h_Rodillo_Est._Liso_Galion">'[26]Análisis grales'!$F$824</definedName>
    <definedName name="Costo_total_horario_Bomba_de_Arrastre_para_vaciado_de_Hormigon">'[26]Análisis grales'!$F$3728</definedName>
    <definedName name="Costo_total_Horario_Tractor_D6D_CAT">'[26]Análisis grales'!$F$803</definedName>
    <definedName name="Costo_total_horarioMotoniveladora_12G">'[26]Análisis grales'!$F$817</definedName>
    <definedName name="costocapataz">'[50]Analisis Unit. '!$G$3</definedName>
    <definedName name="costoobrero">'[50]Analisis Unit. '!$G$5</definedName>
    <definedName name="costotecesp">'[50]Analisis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[34]Insumos!$E$136</definedName>
    <definedName name="Crosstee_4__Tamsuei">[26]Insumos!$G$453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SDT2" localSheetId="0" hidden="1">'[13]ANALISIS STO DGO'!#REF!</definedName>
    <definedName name="CSDT2" hidden="1">'[13]ANALISIS STO DGO'!#REF!</definedName>
    <definedName name="cuadro" localSheetId="0">[41]ADDENDA!#REF!</definedName>
    <definedName name="cuadro">[41]ADDENDA!#REF!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_niquel._de_3_8">[26]Insumos!$G$373</definedName>
    <definedName name="CUBREFALTA38" localSheetId="0">#REF!</definedName>
    <definedName name="CUBREFALTA38">#REF!</definedName>
    <definedName name="Cuneta_Trapezoidal">'[26]Análisis grales'!$F$2221</definedName>
    <definedName name="Cunetas_de_Hormigon_CT1__Hormigon_Industrial">'[26]Análisis grales'!$F$2401</definedName>
    <definedName name="Cuña">[26]Insumos!$G$482</definedName>
    <definedName name="Cuñas_un_cuarto_cuña_dia_martillo">[26]Insumos!$G$558</definedName>
    <definedName name="Curado.Resane.Horm.Visto">[34]Insumos!$E$137</definedName>
    <definedName name="Curado_de_Hormigon">'[26]Análisis grales'!$F$2794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rvas_de_1_2_electricidad">[26]Insumos!$G$224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rer" localSheetId="0" hidden="1">'[11]ANALISIS STO DGO'!#REF!</definedName>
    <definedName name="cvrer" hidden="1">'[11]ANALISIS STO DGO'!#REF!</definedName>
    <definedName name="cvxs" localSheetId="0" hidden="1">'[11]ANALISIS STO DGO'!#REF!</definedName>
    <definedName name="cvxs" hidden="1">'[11]ANALISIS STO DGO'!#REF!</definedName>
    <definedName name="CZINC" localSheetId="0">[35]M.O.!#REF!</definedName>
    <definedName name="CZINC">[35]M.O.!#REF!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[51]EQUIPOS!$I$9</definedName>
    <definedName name="D8K">[51]EQUIPOS!$I$8</definedName>
    <definedName name="data14" localSheetId="0">[21]Factura!#REF!</definedName>
    <definedName name="data14">[21]Factura!#REF!</definedName>
    <definedName name="data15" localSheetId="0">[21]Factura!#REF!</definedName>
    <definedName name="data15">[21]Factura!#REF!</definedName>
    <definedName name="data16" localSheetId="0">[21]Factura!#REF!</definedName>
    <definedName name="data16">[21]Factura!#REF!</definedName>
    <definedName name="data17" localSheetId="0">[21]Factura!#REF!</definedName>
    <definedName name="data17">[21]Factura!#REF!</definedName>
    <definedName name="data18" localSheetId="0">[21]Factura!#REF!</definedName>
    <definedName name="data18">[21]Factura!#REF!</definedName>
    <definedName name="data19" localSheetId="0">[21]Factura!#REF!</definedName>
    <definedName name="data19">[21]Factura!#REF!</definedName>
    <definedName name="data20" localSheetId="0">[21]Factura!#REF!</definedName>
    <definedName name="data20">[21]Factura!#REF!</definedName>
    <definedName name="data21" localSheetId="0">[21]Factura!#REF!</definedName>
    <definedName name="data21">[21]Factura!#REF!</definedName>
    <definedName name="data22" localSheetId="0">[21]Factura!#REF!</definedName>
    <definedName name="data22">[21]Factura!#REF!</definedName>
    <definedName name="data23" localSheetId="0">[21]Factura!#REF!</definedName>
    <definedName name="data23">[21]Factura!#REF!</definedName>
    <definedName name="data24" localSheetId="0">[21]Factura!#REF!</definedName>
    <definedName name="data24">[21]Factura!#REF!</definedName>
    <definedName name="data25" localSheetId="0">[21]Factura!#REF!</definedName>
    <definedName name="data25">[21]Factura!#REF!</definedName>
    <definedName name="data26" localSheetId="0">[21]Factura!#REF!</definedName>
    <definedName name="data26">[21]Factura!#REF!</definedName>
    <definedName name="data27" localSheetId="0">[21]Factura!#REF!</definedName>
    <definedName name="data27">[21]Factura!#REF!</definedName>
    <definedName name="data28" localSheetId="0">[21]Factura!#REF!</definedName>
    <definedName name="data28">[21]Factura!#REF!</definedName>
    <definedName name="data29" localSheetId="0">[21]Factura!#REF!</definedName>
    <definedName name="data29">[21]Factura!#REF!</definedName>
    <definedName name="data30" localSheetId="0">[21]Factura!#REF!</definedName>
    <definedName name="data30">[21]Factura!#REF!</definedName>
    <definedName name="data31" localSheetId="0">[21]Factura!#REF!</definedName>
    <definedName name="data31">[21]Factura!#REF!</definedName>
    <definedName name="data32" localSheetId="0">[21]Factura!#REF!</definedName>
    <definedName name="data32">[21]Factura!#REF!</definedName>
    <definedName name="data33" localSheetId="0">[21]Factura!#REF!</definedName>
    <definedName name="data33">[21]Factura!#REF!</definedName>
    <definedName name="data34" localSheetId="0">[21]Factura!#REF!</definedName>
    <definedName name="data34">[21]Factura!#REF!</definedName>
    <definedName name="data35" localSheetId="0">[21]Factura!#REF!</definedName>
    <definedName name="data35">[21]Factura!#REF!</definedName>
    <definedName name="data36" localSheetId="0">[21]Factura!#REF!</definedName>
    <definedName name="data36">[21]Factura!#REF!</definedName>
    <definedName name="data37" localSheetId="0">[21]Factura!#REF!</definedName>
    <definedName name="data37">[21]Factura!#REF!</definedName>
    <definedName name="data38" localSheetId="0">[21]Factura!#REF!</definedName>
    <definedName name="data38">[21]Factura!#REF!</definedName>
    <definedName name="data39" localSheetId="0">[21]Factura!#REF!</definedName>
    <definedName name="data39">[21]Factura!#REF!</definedName>
    <definedName name="data40" localSheetId="0">[21]Factura!#REF!</definedName>
    <definedName name="data40">[21]Factura!#REF!</definedName>
    <definedName name="data41" localSheetId="0">[21]Factura!#REF!</definedName>
    <definedName name="data41">[21]Factura!#REF!</definedName>
    <definedName name="data42" localSheetId="0">[21]Factura!#REF!</definedName>
    <definedName name="data42">[21]Factura!#REF!</definedName>
    <definedName name="data43" localSheetId="0">[21]Factura!#REF!</definedName>
    <definedName name="data43">[21]Factura!#REF!</definedName>
    <definedName name="data44" localSheetId="0">[21]Factura!#REF!</definedName>
    <definedName name="data44">[21]Factura!#REF!</definedName>
    <definedName name="data45" localSheetId="0">[21]Factura!#REF!</definedName>
    <definedName name="data45">[21]Factura!#REF!</definedName>
    <definedName name="data46" localSheetId="0">[21]Factura!#REF!</definedName>
    <definedName name="data46">[21]Factura!#REF!</definedName>
    <definedName name="data48" localSheetId="0">[21]Factura!#REF!</definedName>
    <definedName name="data48">[21]Factura!#REF!</definedName>
    <definedName name="data50" localSheetId="0">[21]Factura!#REF!</definedName>
    <definedName name="data50">[21]Factura!#REF!</definedName>
    <definedName name="data51" localSheetId="0">[21]Factura!#REF!</definedName>
    <definedName name="data51">[21]Factura!#REF!</definedName>
    <definedName name="data52" localSheetId="0">[21]Factura!#REF!</definedName>
    <definedName name="data52">[21]Factura!#REF!</definedName>
    <definedName name="data62" localSheetId="0">[21]Factura!#REF!</definedName>
    <definedName name="data62">[21]Factura!#REF!</definedName>
    <definedName name="data63" localSheetId="0">[21]Factura!#REF!</definedName>
    <definedName name="data63">[21]Factura!#REF!</definedName>
    <definedName name="data64" localSheetId="0">[21]Factura!#REF!</definedName>
    <definedName name="data64">[21]Factura!#REF!</definedName>
    <definedName name="data65" localSheetId="0">[21]Factura!#REF!</definedName>
    <definedName name="data65">[21]Factura!#REF!</definedName>
    <definedName name="data66" localSheetId="0">[21]Factura!#REF!</definedName>
    <definedName name="data66">[21]Factura!#REF!</definedName>
    <definedName name="data67" localSheetId="0">[21]Factura!#REF!</definedName>
    <definedName name="data67">[21]Factura!#REF!</definedName>
    <definedName name="data68" localSheetId="0">[21]Factura!#REF!</definedName>
    <definedName name="data68">[21]Factura!#REF!</definedName>
    <definedName name="data69" localSheetId="0">[21]Factura!#REF!</definedName>
    <definedName name="data69">[21]Factura!#REF!</definedName>
    <definedName name="data70" localSheetId="0">[21]Factura!#REF!</definedName>
    <definedName name="data70">[21]Factura!#REF!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ucciones_3">"$#REF!.$M$62"</definedName>
    <definedName name="Delineadores_Blancos__Ojo_de_Gato">[26]Insumos!$G$587</definedName>
    <definedName name="Demolicion_Controlada_de_Muros_de_Bloques_con_Martillo_Bosch_11317__Fuente_de_Energia__Planta_de_10KW">'[26]Análisis grales'!$F$4246</definedName>
    <definedName name="Demolicion_de_acera_con_compresor">'[26]Análisis grales'!$F$4665</definedName>
    <definedName name="Demolicion_de_conten_con_compresor">'[26]Análisis grales'!$F$2882</definedName>
    <definedName name="Demolición_de_Hormigón_simple">'[26]Análisis grales'!$F$48</definedName>
    <definedName name="Demolición_de_losa_superior_y_limpieza__Pozo_cisterna_de_bombeo_2.5_m_x_2.5_m_x_2">'[26]Análisis grales'!$F$4616</definedName>
    <definedName name="Derecho_de_mina">[26]Insumos!$G$555</definedName>
    <definedName name="derop" localSheetId="0">[40]M.O.!#REF!</definedName>
    <definedName name="derop">[40]M.O.!#REF!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[12]insumo!#REF!</definedName>
    <definedName name="DERRCEMBLANCO">[12]insumo!#REF!</definedName>
    <definedName name="DERRCEMGRIS" localSheetId="0">[12]insumo!#REF!</definedName>
    <definedName name="DERRCEMGRIS">[12]insumo!#REF!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_blanco.">[26]Insumos!$G$338</definedName>
    <definedName name="Derretido_gris.">[26]Insumos!$G$337</definedName>
    <definedName name="DERRETIDOBCO" localSheetId="0">#REF!</definedName>
    <definedName name="DERRETIDOBCO">#REF!</definedName>
    <definedName name="DERRETIDOBLANCO">[12]insumo!$D$20</definedName>
    <definedName name="derretidocrema" localSheetId="0">[12]insumo!#REF!</definedName>
    <definedName name="derretidocrema">[12]insumo!#REF!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e_piso__Mano_de_Obra">'[26]Análisis grales'!$F$758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_pluvial_de_3_pulgadas">'[26]Análisis grales'!$F$2232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de_losa_convencional">'[26]Análisis grales'!$F$133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olde_de_muro_H.A__Convencional">'[26]Análisis grales'!$F$119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_y_dintel">'[26]Análisis grales'!$F$160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mantelamiento_de_Gaviones_para_paso_de_LI_Pomier">'[26]Análisis grales'!$F$5204</definedName>
    <definedName name="DESMONTE_DE_MALLA_CICLONICA_EN_VERJA_PERIMETRAL">'[26]analisis MVSUR'!$G$18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egue_camion">[26]Insumos!$G$517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f" localSheetId="0" hidden="1">'[11]ANALISIS STO DGO'!#REF!</definedName>
    <definedName name="df" hidden="1">'[11]ANALISIS STO DGO'!#REF!</definedName>
    <definedName name="dfd" localSheetId="0">#REF!</definedName>
    <definedName name="dfd">#REF!</definedName>
    <definedName name="dfdf" localSheetId="0" hidden="1">'[11]ANALISIS STO DGO'!#REF!</definedName>
    <definedName name="dfdf" hidden="1">'[11]ANALISIS STO DGO'!#REF!</definedName>
    <definedName name="dff" localSheetId="0">#REF!</definedName>
    <definedName name="dff">#REF!</definedName>
    <definedName name="dfg" localSheetId="0" hidden="1">'[11]ANALISIS STO DGO'!#REF!</definedName>
    <definedName name="dfg" hidden="1">'[11]ANALISIS STO DGO'!#REF!</definedName>
    <definedName name="dfgdf" localSheetId="0" hidden="1">'[11]ANALISIS STO DGO'!#REF!</definedName>
    <definedName name="dfgdf" hidden="1">'[11]ANALISIS STO DGO'!#REF!</definedName>
    <definedName name="dfh" localSheetId="0" hidden="1">'[11]ANALISIS STO DGO'!#REF!</definedName>
    <definedName name="dfh" hidden="1">'[11]ANALISIS STO DGO'!#REF!</definedName>
    <definedName name="dfkfk" localSheetId="0" hidden="1">'[11]ANALISIS STO DGO'!#REF!</definedName>
    <definedName name="dfkfk" hidden="1">'[11]ANALISIS STO DGO'!#REF!</definedName>
    <definedName name="dfrtrghf" localSheetId="0" hidden="1">'[11]ANALISIS STO DGO'!#REF!</definedName>
    <definedName name="dfrtrghf" hidden="1">'[11]ANALISIS STO DGO'!#REF!</definedName>
    <definedName name="dfsdg" localSheetId="0" hidden="1">'[11]ANALISIS STO DGO'!#REF!</definedName>
    <definedName name="dfsdg" hidden="1">'[11]ANALISIS STO DGO'!#REF!</definedName>
    <definedName name="dftyhrttr" localSheetId="0" hidden="1">'[11]ANALISIS STO DGO'!#REF!</definedName>
    <definedName name="dftyhrttr" hidden="1">'[11]ANALISIS STO DGO'!#REF!</definedName>
    <definedName name="dgdfh" localSheetId="0" hidden="1">'[11]ANALISIS STO DGO'!#REF!</definedName>
    <definedName name="dgdfh" hidden="1">'[11]ANALISIS STO DGO'!#REF!</definedName>
    <definedName name="dgfd" localSheetId="0" hidden="1">'[11]ANALISIS STO DGO'!#REF!</definedName>
    <definedName name="dgfd" hidden="1">'[11]ANALISIS STO DGO'!#REF!</definedName>
    <definedName name="dgh" localSheetId="0" hidden="1">'[16]ANALISIS STO DGO'!#REF!</definedName>
    <definedName name="dgh" hidden="1">'[16]ANALISIS STO DGO'!#REF!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[34]Análisis!#REF!</definedName>
    <definedName name="Dintel.Cocina">[34]Análisis!#REF!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[37]Análisis!#REF!</definedName>
    <definedName name="Dintel.D1.15x40">[37]Análisis!#REF!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[37]Análisis!#REF!</definedName>
    <definedName name="Dintel.D120x40">[37]Análisis!#REF!</definedName>
    <definedName name="Dintel.D2.15x40" localSheetId="0">[37]Análisis!#REF!</definedName>
    <definedName name="Dintel.D2.15x40">[37]Análisis!#REF!</definedName>
    <definedName name="Dintel.D2.1erN" localSheetId="0">#REF!</definedName>
    <definedName name="Dintel.D2.1erN">#REF!</definedName>
    <definedName name="Dintel.D2.20x40" localSheetId="0">[37]Análisis!#REF!</definedName>
    <definedName name="Dintel.D2.20x40">[37]Análisis!#REF!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[37]Análisis!#REF!</definedName>
    <definedName name="Dintel.DN">[37]Análisis!#REF!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[57]Análisis!$D$557</definedName>
    <definedName name="Dintel20x40">[34]Análisis!$D$230</definedName>
    <definedName name="DIOS" localSheetId="0">#REF!</definedName>
    <definedName name="DIOS">#REF!</definedName>
    <definedName name="Disc.Co.Cc2" localSheetId="0">[37]Análisis!#REF!</definedName>
    <definedName name="Disc.Co.Cc2">[37]Análisis!#REF!</definedName>
    <definedName name="Disc.Col.C" localSheetId="0">[37]Análisis!#REF!</definedName>
    <definedName name="Disc.Col.C">[37]Análisis!#REF!</definedName>
    <definedName name="Disc.Col.C1" localSheetId="0">[37]Análisis!#REF!</definedName>
    <definedName name="Disc.Col.C1">[37]Análisis!#REF!</definedName>
    <definedName name="Disc.Col.C2.45x45" localSheetId="0">[37]Análisis!#REF!</definedName>
    <definedName name="Disc.Col.C2.45x45">[37]Análisis!#REF!</definedName>
    <definedName name="Disc.Col.CA" localSheetId="0">[37]Análisis!#REF!</definedName>
    <definedName name="Disc.Col.CA">[37]Análisis!#REF!</definedName>
    <definedName name="Disc.Col.Cc1" localSheetId="0">[37]Análisis!#REF!</definedName>
    <definedName name="Disc.Col.Cc1">[37]Análisis!#REF!</definedName>
    <definedName name="Disc.Losa.techo" localSheetId="0">[37]Análisis!#REF!</definedName>
    <definedName name="Disc.Losa.techo">[37]Análisis!#REF!</definedName>
    <definedName name="Disc.Muro.MH" localSheetId="0">[37]Análisis!#REF!</definedName>
    <definedName name="Disc.Muro.MH">[37]Análisis!#REF!</definedName>
    <definedName name="Disc.V3" localSheetId="0">[37]Análisis!#REF!</definedName>
    <definedName name="Disc.V3">[37]Análisis!#REF!</definedName>
    <definedName name="Disc.Viga.Curva.30x70" localSheetId="0">[37]Análisis!#REF!</definedName>
    <definedName name="Disc.Viga.Curva.30x70">[37]Análisis!#REF!</definedName>
    <definedName name="Disc.Viga.Curva.Vcc1" localSheetId="0">[37]Análisis!#REF!</definedName>
    <definedName name="Disc.Viga.Curva.Vcc1">[37]Análisis!#REF!</definedName>
    <definedName name="Disc.Viga.V1" localSheetId="0">[37]Análisis!#REF!</definedName>
    <definedName name="Disc.Viga.V1">[37]Análisis!#REF!</definedName>
    <definedName name="Disc.Viga.V10" localSheetId="0">[37]Análisis!#REF!</definedName>
    <definedName name="Disc.Viga.V10">[37]Análisis!#REF!</definedName>
    <definedName name="Disc.Viga.V2" localSheetId="0">[37]Análisis!#REF!</definedName>
    <definedName name="Disc.Viga.V2">[37]Análisis!#REF!</definedName>
    <definedName name="Disc.Viga.V4" localSheetId="0">[37]Análisis!#REF!</definedName>
    <definedName name="Disc.Viga.V4">[37]Análisis!#REF!</definedName>
    <definedName name="Disc.Viga.V5" localSheetId="0">[37]Análisis!#REF!</definedName>
    <definedName name="Disc.Viga.V5">[37]Análisis!#REF!</definedName>
    <definedName name="Disc.Viga.V6" localSheetId="0">[37]Análisis!#REF!</definedName>
    <definedName name="Disc.Viga.V6">[37]Análisis!#REF!</definedName>
    <definedName name="Disc.Viga.V7" localSheetId="0">[37]Análisis!#REF!</definedName>
    <definedName name="Disc.Viga.V7">[37]Análisis!#REF!</definedName>
    <definedName name="Disc.Viga.V7B" localSheetId="0">[37]Análisis!#REF!</definedName>
    <definedName name="Disc.Viga.V7B">[37]Análisis!#REF!</definedName>
    <definedName name="Disc.Viga.V8" localSheetId="0">[37]Análisis!#REF!</definedName>
    <definedName name="Disc.Viga.V8">[37]Análisis!#REF!</definedName>
    <definedName name="Disc.Viga.V9" localSheetId="0">[37]Análisis!#REF!</definedName>
    <definedName name="Disc.Viga.V9">[37]Análisis!#REF!</definedName>
    <definedName name="Disc.Zap.Muro.HA" localSheetId="0">[37]Análisis!#REF!</definedName>
    <definedName name="Disc.Zap.Muro.HA">[37]Análisis!#REF!</definedName>
    <definedName name="Disc.Zap.ZC" localSheetId="0">[37]Análisis!#REF!</definedName>
    <definedName name="Disc.Zap.ZC">[37]Análisis!#REF!</definedName>
    <definedName name="Disc.ZC1" localSheetId="0">[37]Análisis!#REF!</definedName>
    <definedName name="Disc.ZC1">[37]Análisis!#REF!</definedName>
    <definedName name="Disc.ZC2" localSheetId="0">[37]Análisis!#REF!</definedName>
    <definedName name="Disc.ZC2">[37]Análisis!#REF!</definedName>
    <definedName name="Disc.ZCA" localSheetId="0">[37]Análisis!#REF!</definedName>
    <definedName name="Disc.ZCA">[37]Análisis!#REF!</definedName>
    <definedName name="Disc.ZCc1" localSheetId="0">[37]Análisis!#REF!</definedName>
    <definedName name="Disc.ZCc1">[37]Análisis!#REF!</definedName>
    <definedName name="Disc.ZCc2" localSheetId="0">[37]Análisis!#REF!</definedName>
    <definedName name="Disc.ZCc2">[37]Análisis!#REF!</definedName>
    <definedName name="Disco.Col.Cc" localSheetId="0">[37]Análisis!#REF!</definedName>
    <definedName name="Disco.Col.Cc">[37]Análisis!#REF!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cion_Manual_de_cemento__Estabilizacion">'[26]Análisis grales'!$F$687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[62]INS!#REF!</definedName>
    <definedName name="donatelo">[62]INS!#REF!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gjhk" localSheetId="0" hidden="1">'[11]ANALISIS STO DGO'!#REF!</definedName>
    <definedName name="drgjhk" hidden="1">'[11]ANALISIS STO DGO'!#REF!</definedName>
    <definedName name="drtrgf" localSheetId="0" hidden="1">'[11]ANALISIS STO DGO'!#REF!</definedName>
    <definedName name="drtrgf" hidden="1">'[11]ANALISIS STO DGO'!#REF!</definedName>
    <definedName name="dryhh" localSheetId="0" hidden="1">'[11]ANALISIS STO DGO'!#REF!</definedName>
    <definedName name="dryhh" hidden="1">'[11]ANALISIS STO DGO'!#REF!</definedName>
    <definedName name="dsd" localSheetId="0" hidden="1">'[11]ANALISIS STO DGO'!#REF!</definedName>
    <definedName name="dsd" hidden="1">'[11]ANALISIS STO DGO'!#REF!</definedName>
    <definedName name="dthyt" localSheetId="0" hidden="1">'[11]ANALISIS STO DGO'!#REF!</definedName>
    <definedName name="dthyt" hidden="1">'[11]ANALISIS STO DGO'!#REF!</definedName>
    <definedName name="dtytry" localSheetId="0" hidden="1">'[11]ANALISIS STO DGO'!#REF!</definedName>
    <definedName name="dtytry" hidden="1">'[11]ANALISIS STO DGO'!#REF!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e" localSheetId="0">#REF!</definedName>
    <definedName name="e">#REF!</definedName>
    <definedName name="EBANISTERIA" localSheetId="0">#REF!</definedName>
    <definedName name="EBANISTERIA">#REF!</definedName>
    <definedName name="Edi.Hab.Viga.V6" localSheetId="0">[37]Análisis!#REF!</definedName>
    <definedName name="Edi.Hab.Viga.V6">[37]Análisis!#REF!</definedName>
    <definedName name="Edif.Direc." localSheetId="0">#REF!</definedName>
    <definedName name="Edif.Direc.">#REF!</definedName>
    <definedName name="Edif.Ejec.Losa.Techo" localSheetId="0">[37]Análisis!#REF!</definedName>
    <definedName name="Edif.Ejec.Losa.Techo">[37]Análisis!#REF!</definedName>
    <definedName name="Edif.Hab.Col.C1" localSheetId="0">[37]Análisis!#REF!</definedName>
    <definedName name="Edif.Hab.Col.C1">[37]Análisis!#REF!</definedName>
    <definedName name="Edif.Hab.Col.C1.2doN" localSheetId="0">[37]Análisis!#REF!</definedName>
    <definedName name="Edif.Hab.Col.C1.2doN">[37]Análisis!#REF!</definedName>
    <definedName name="Edif.Hab.Col.C1.3erN" localSheetId="0">[37]Análisis!#REF!</definedName>
    <definedName name="Edif.Hab.Col.C1.3erN">[37]Análisis!#REF!</definedName>
    <definedName name="Edif.Hab.Col.C2" localSheetId="0">[37]Análisis!#REF!</definedName>
    <definedName name="Edif.Hab.Col.C2">[37]Análisis!#REF!</definedName>
    <definedName name="Edif.Hab.Col.C2.2doN" localSheetId="0">[37]Análisis!#REF!</definedName>
    <definedName name="Edif.Hab.Col.C2.2doN">[37]Análisis!#REF!</definedName>
    <definedName name="Edif.Hab.Col.C2.3erN" localSheetId="0">[37]Análisis!#REF!</definedName>
    <definedName name="Edif.Hab.Col.C2.3erN">[37]Análisis!#REF!</definedName>
    <definedName name="Edif.Hab.Col.C3.1erN" localSheetId="0">[37]Análisis!#REF!</definedName>
    <definedName name="Edif.Hab.Col.C3.1erN">[37]Análisis!#REF!</definedName>
    <definedName name="Edif.Hab.Col.C3.2doN" localSheetId="0">[37]Análisis!#REF!</definedName>
    <definedName name="Edif.Hab.Col.C3.2doN">[37]Análisis!#REF!</definedName>
    <definedName name="Edif.Hab.Col.C4.2doN" localSheetId="0">[37]Análisis!#REF!</definedName>
    <definedName name="Edif.Hab.Col.C4.2doN">[37]Análisis!#REF!</definedName>
    <definedName name="Edif.Hab.Col.CF" localSheetId="0">[37]Análisis!#REF!</definedName>
    <definedName name="Edif.Hab.Col.CF">[37]Análisis!#REF!</definedName>
    <definedName name="Edif.Hab.Col4.1eN" localSheetId="0">[37]Análisis!#REF!</definedName>
    <definedName name="Edif.Hab.Col4.1eN">[37]Análisis!#REF!</definedName>
    <definedName name="Edif.Hab.Losa.Entrepiso" localSheetId="0">[37]Análisis!#REF!</definedName>
    <definedName name="Edif.Hab.Losa.Entrepiso">[37]Análisis!#REF!</definedName>
    <definedName name="Edif.Hab.Losa.Techo" localSheetId="0">[37]Análisis!#REF!</definedName>
    <definedName name="Edif.Hab.Losa.Techo">[37]Análisis!#REF!</definedName>
    <definedName name="Edif.Hab.Platea" localSheetId="0">[37]Análisis!#REF!</definedName>
    <definedName name="Edif.Hab.Platea">[37]Análisis!#REF!</definedName>
    <definedName name="Edif.Hab.Viga.V1" localSheetId="0">[37]Análisis!#REF!</definedName>
    <definedName name="Edif.Hab.Viga.V1">[37]Análisis!#REF!</definedName>
    <definedName name="Edif.Hab.Viga.V10" localSheetId="0">[37]Análisis!#REF!</definedName>
    <definedName name="Edif.Hab.Viga.V10">[37]Análisis!#REF!</definedName>
    <definedName name="Edif.Hab.Viga.V3" localSheetId="0">[37]Análisis!#REF!</definedName>
    <definedName name="Edif.Hab.Viga.V3">[37]Análisis!#REF!</definedName>
    <definedName name="Edif.Hab.Viga.V4" localSheetId="0">[37]Análisis!#REF!</definedName>
    <definedName name="Edif.Hab.Viga.V4">[37]Análisis!#REF!</definedName>
    <definedName name="Edif.Hab.Viga.V5" localSheetId="0">[37]Análisis!#REF!</definedName>
    <definedName name="Edif.Hab.Viga.V5">[37]Análisis!#REF!</definedName>
    <definedName name="Edif.Hab.Viga.V5b" localSheetId="0">[37]Análisis!#REF!</definedName>
    <definedName name="Edif.Hab.Viga.V5b">[37]Análisis!#REF!</definedName>
    <definedName name="Edif.Hab.Viga.V8" localSheetId="0">[37]Análisis!#REF!</definedName>
    <definedName name="Edif.Hab.Viga.V8">[37]Análisis!#REF!</definedName>
    <definedName name="Edif.Hab.VigaV2" localSheetId="0">[37]Análisis!#REF!</definedName>
    <definedName name="Edif.Hab.VigaV2">[37]Análisis!#REF!</definedName>
    <definedName name="Edif.Hab.VigaV9" localSheetId="0">[37]Análisis!#REF!</definedName>
    <definedName name="Edif.Hab.VigaV9">[37]Análisis!#REF!</definedName>
    <definedName name="Edif.Hab.Zap.Col.CF" localSheetId="0">[37]Análisis!#REF!</definedName>
    <definedName name="Edif.Hab.Zap.Col.CF">[37]Análisis!#REF!</definedName>
    <definedName name="Edif.Hab.Zap.Escalera" localSheetId="0">[37]Análisis!#REF!</definedName>
    <definedName name="Edif.Hab.Zap.Escalera">[37]Análisis!#REF!</definedName>
    <definedName name="Edif.Hab.Zap.Zc3" localSheetId="0">[37]Análisis!#REF!</definedName>
    <definedName name="Edif.Hab.Zap.Zc3">[37]Análisis!#REF!</definedName>
    <definedName name="Edif.Hab.Zap.Zc4" localSheetId="0">[37]Análisis!#REF!</definedName>
    <definedName name="Edif.Hab.Zap.Zc4">[37]Análisis!#REF!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[37]Análisis!#REF!</definedName>
    <definedName name="Edif.Serv.Col.C">[37]Análisis!#REF!</definedName>
    <definedName name="Edif.Serv.Col.C1" localSheetId="0">[37]Análisis!#REF!</definedName>
    <definedName name="Edif.Serv.Col.C1">[37]Análisis!#REF!</definedName>
    <definedName name="Edif.Serv.Losa.Entrepiso" localSheetId="0">[37]Análisis!#REF!</definedName>
    <definedName name="Edif.Serv.Losa.Entrepiso">[37]Análisis!#REF!</definedName>
    <definedName name="Edif.Serv.Losa.Techo" localSheetId="0">[37]Análisis!#REF!</definedName>
    <definedName name="Edif.Serv.Losa.Techo">[37]Análisis!#REF!</definedName>
    <definedName name="Edif.Serv.V1" localSheetId="0">[37]Análisis!#REF!</definedName>
    <definedName name="Edif.Serv.V1">[37]Análisis!#REF!</definedName>
    <definedName name="Edif.Serv.V10" localSheetId="0">[37]Análisis!#REF!</definedName>
    <definedName name="Edif.Serv.V10">[37]Análisis!#REF!</definedName>
    <definedName name="Edif.Serv.V11" localSheetId="0">[37]Análisis!#REF!</definedName>
    <definedName name="Edif.Serv.V11">[37]Análisis!#REF!</definedName>
    <definedName name="Edif.Serv.V12" localSheetId="0">[37]Análisis!#REF!</definedName>
    <definedName name="Edif.Serv.V12">[37]Análisis!#REF!</definedName>
    <definedName name="Edif.Serv.V13" localSheetId="0">[37]Análisis!#REF!</definedName>
    <definedName name="Edif.Serv.V13">[37]Análisis!#REF!</definedName>
    <definedName name="Edif.Serv.V14" localSheetId="0">[37]Análisis!#REF!</definedName>
    <definedName name="Edif.Serv.V14">[37]Análisis!#REF!</definedName>
    <definedName name="Edif.Serv.V15" localSheetId="0">[37]Análisis!#REF!</definedName>
    <definedName name="Edif.Serv.V15">[37]Análisis!#REF!</definedName>
    <definedName name="Edif.Serv.V2" localSheetId="0">[37]Análisis!#REF!</definedName>
    <definedName name="Edif.Serv.V2">[37]Análisis!#REF!</definedName>
    <definedName name="Edif.Serv.V3" localSheetId="0">[37]Análisis!#REF!</definedName>
    <definedName name="Edif.Serv.V3">[37]Análisis!#REF!</definedName>
    <definedName name="Edif.Serv.V4" localSheetId="0">[37]Análisis!#REF!</definedName>
    <definedName name="Edif.Serv.V4">[37]Análisis!#REF!</definedName>
    <definedName name="Edif.Serv.V5" localSheetId="0">[37]Análisis!#REF!</definedName>
    <definedName name="Edif.Serv.V5">[37]Análisis!#REF!</definedName>
    <definedName name="Edif.Serv.V6" localSheetId="0">[37]Análisis!#REF!</definedName>
    <definedName name="Edif.Serv.V6">[37]Análisis!#REF!</definedName>
    <definedName name="Edif.Serv.V7" localSheetId="0">[37]Análisis!#REF!</definedName>
    <definedName name="Edif.Serv.V7">[37]Análisis!#REF!</definedName>
    <definedName name="Edif.Serv.V8" localSheetId="0">[37]Análisis!#REF!</definedName>
    <definedName name="Edif.Serv.V8">[37]Análisis!#REF!</definedName>
    <definedName name="Edif.Serv.V9" localSheetId="0">[37]Análisis!#REF!</definedName>
    <definedName name="Edif.Serv.V9">[37]Análisis!#REF!</definedName>
    <definedName name="Edif.Serv.VA" localSheetId="0">[37]Análisis!#REF!</definedName>
    <definedName name="Edif.Serv.VA">[37]Análisis!#REF!</definedName>
    <definedName name="Edif.Serv.Zap.ZC" localSheetId="0">[37]Análisis!#REF!</definedName>
    <definedName name="Edif.Serv.Zap.ZC">[37]Análisis!#REF!</definedName>
    <definedName name="Edif.Serv.Zap.ZC1" localSheetId="0">[37]Análisis!#REF!</definedName>
    <definedName name="Edif.Serv.Zap.ZC1">[37]Análisis!#REF!</definedName>
    <definedName name="Edificio.Administracion">'[34]Edificio Administracion'!$G$112</definedName>
    <definedName name="Edificio.de.Entrada">'[34]Edificio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2" localSheetId="0" hidden="1">'[13]ANALISIS STO DGO'!#REF!</definedName>
    <definedName name="Electrico2" hidden="1">'[13]ANALISIS STO DGO'!#REF!</definedName>
    <definedName name="ELECTRODOS" localSheetId="0">#REF!</definedName>
    <definedName name="ELECTRODOS">#REF!</definedName>
    <definedName name="Electrodos__caja_10_lb">[26]Insumos!$G$543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ERGE" localSheetId="0" hidden="1">'[13]ANALISIS STO DGO'!#REF!</definedName>
    <definedName name="EMERGE" hidden="1">'[13]ANALISIS STO DGO'!#REF!</definedName>
    <definedName name="EMERGENCY" localSheetId="0" hidden="1">'[13]ANALISIS STO DGO'!#REF!</definedName>
    <definedName name="EMERGENCY" hidden="1">'[13]ANALISIS STO DGO'!#REF!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mpuje_material_Excavado">'[26]Análisis grales'!$F$2079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che_de_Piedra__Decorativo">'[26]Análisis grales'!$F$1978</definedName>
    <definedName name="Encache_de_Piedra__No_Decorativo">'[26]Análisis grales'!$F$2868</definedName>
    <definedName name="Encargado_seguridad">[26]Insumos!$G$630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nergia_Planta_electrica__Compra_25Kw__Modelo_Gw25_marca_Pramac___Tanque_de_Combustible__130_Galones">[26]Insumos!$G$736</definedName>
    <definedName name="Enrocado_de_Protección">'[26]Análisis grales'!$F$5225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uipo_de_Oxicorte__uso_horario">'[26]Análisis grales'!$F$831</definedName>
    <definedName name="Equipo_oxicorte_mang_relojes_antorcha">[26]Insumos!$G$547</definedName>
    <definedName name="EQUIPOS" localSheetId="0">#REF!</definedName>
    <definedName name="EQUIPOS">#REF!</definedName>
    <definedName name="Equipos_de_A_Ac_tipo_split_Inverter_Gree_18000_btu">[26]Insumos!$G$734</definedName>
    <definedName name="ere" localSheetId="0" hidden="1">'[13]ANALISIS STO DGO'!#REF!</definedName>
    <definedName name="ere" hidden="1">'[13]ANALISIS STO DGO'!#REF!</definedName>
    <definedName name="erterter" localSheetId="0" hidden="1">'[11]ANALISIS STO DGO'!#REF!</definedName>
    <definedName name="erterter" hidden="1">'[11]ANALISIS STO DGO'!#REF!</definedName>
    <definedName name="ertwtw" localSheetId="0" hidden="1">'[11]ANALISIS STO DGO'!#REF!</definedName>
    <definedName name="ertwtw" hidden="1">'[11]ANALISIS STO DGO'!#REF!</definedName>
    <definedName name="erty" localSheetId="0" hidden="1">'[11]ANALISIS STO DGO'!#REF!</definedName>
    <definedName name="erty" hidden="1">'[11]ANALISIS STO DGO'!#REF!</definedName>
    <definedName name="erwetet" localSheetId="0" hidden="1">'[11]ANALISIS STO DGO'!#REF!</definedName>
    <definedName name="erwetet" hidden="1">'[11]ANALISIS STO DGO'!#REF!</definedName>
    <definedName name="erytrt" localSheetId="0" hidden="1">'[11]ANALISIS STO DGO'!#REF!</definedName>
    <definedName name="erytrt" hidden="1">'[11]ANALISIS STO DGO'!#REF!</definedName>
    <definedName name="Escalera" localSheetId="0">#REF!</definedName>
    <definedName name="Escalera">#REF!</definedName>
    <definedName name="Escalera__pasarela__etc._Oficina">[26]Insumos!$G$135</definedName>
    <definedName name="Escalera_Interior_en_Cisterna__Registro_CI">'[26]Análisis grales'!$F$3092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[59]Análisis!$D$1354</definedName>
    <definedName name="escalon.de1.2">[59]Análisis!$D$1344</definedName>
    <definedName name="escalon.de1.6">[59]Análisis!$D$1334</definedName>
    <definedName name="escalon.de1.8">[59]Análisis!$D$1324</definedName>
    <definedName name="escalon.de2.0">[59]Análisis!$D$1314</definedName>
    <definedName name="escalon.de30">[59]Análisis!$D$1293</definedName>
    <definedName name="escalon.de60">[59]Análisis!$D$1304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[59]Análisis!$D$1278</definedName>
    <definedName name="escalones.ceramica">[57]Análisis!$D$1340</definedName>
    <definedName name="Escalones.Hormigon" localSheetId="0">#REF!</definedName>
    <definedName name="Escalones.Hormigon">#REF!</definedName>
    <definedName name="Escalones_de_Cemento">'[26]Análisis grales'!$F$1788</definedName>
    <definedName name="Escalones_Granito_Blanco_2_y_3">[26]Insumos!$G$347</definedName>
    <definedName name="Escalones_malla_ciclonica">[26]Insumos!$G$409</definedName>
    <definedName name="Escarificacion_de_superficie">'[26]Análisis grales'!$F$951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a">[26]Insumos!$G$402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>[26]Insumos!$G$551</definedName>
    <definedName name="Escritorios__en__Rectangulares">[26]Insumos!$G$738</definedName>
    <definedName name="Escritorios__en_Rectangular_tipo_L">[26]Insumos!$G$737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[53]Insumos!$L$43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thyt" localSheetId="0" hidden="1">'[11]ANALISIS STO DGO'!#REF!</definedName>
    <definedName name="ethyt" hidden="1">'[11]ANALISIS STO DGO'!#REF!</definedName>
    <definedName name="EURO" localSheetId="0">#REF!</definedName>
    <definedName name="EURO">#REF!</definedName>
    <definedName name="Exc.Arena.Densa" localSheetId="0">#REF!</definedName>
    <definedName name="Exc.Arena.Densa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cion_de_material_no_clasificado_con_excavadora_235">'[26]Análisis grales'!$F$2085</definedName>
    <definedName name="Excavacion_de_Préstamo">'[26]Análisis grales'!$F$2175</definedName>
    <definedName name="Excavacion_de_roca_a_compresor_Demolicion_de_HormigonHA.">'[26]Análisis grales'!$F$775</definedName>
    <definedName name="Excavación_de_roca_blanda__a_mano">'[26]Análisis grales'!$F$1060</definedName>
    <definedName name="Excavación_de_Roca_con_Retromartillo">'[26]Análisis grales'!$F$4067</definedName>
    <definedName name="Excavacion_en_linea_de_Impulsion">'[26]Análisis grales'!$F$4731</definedName>
    <definedName name="Excavacion_en_tierra">'[26]Análisis grales'!$F$4383</definedName>
    <definedName name="Excavacion_Material_Inservible_con_D8K">'[26]Análisis grales'!$F$964</definedName>
    <definedName name="Excavacion_para_estructuras__Hasta_3.70_mts">'[26]Análisis grales'!$F$4060</definedName>
    <definedName name="Excavacion_para_estructuras_hasta_1.50">'[26]Análisis grales'!$F$2614</definedName>
    <definedName name="Excavacion_para_estructuras_hasta_1.85">'[26]Análisis grales'!$F$3413</definedName>
    <definedName name="Excavación_ponderada_mat._no_clasificado">'[26]Análisis grales'!$F$2505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[53]Insumos!$L$35</definedName>
    <definedName name="expl" localSheetId="0">[41]ADDENDA!#REF!</definedName>
    <definedName name="expl">[41]ADDENDA!#REF!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[34]Resumen!$F$32</definedName>
    <definedName name="Extracción_de_lodo_a_mano_en_CC3">'[26]Análisis grales'!$F$5387</definedName>
    <definedName name="Extracción_de_lodo_con_Retro_320_CAT">'[26]Análisis grales'!$F$2152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'[63]ANALISIS A USAR'!$J$17</definedName>
    <definedName name="fachada.madera" localSheetId="0">#REF!</definedName>
    <definedName name="fachada.madera">#REF!</definedName>
    <definedName name="FACTOR">[26]Insumos!$B$1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d" localSheetId="0" hidden="1">'[64]ANALISIS STO DGO'!#REF!</definedName>
    <definedName name="fd" hidden="1">'[64]ANALISIS STO DGO'!#REF!</definedName>
    <definedName name="fdghdfh" localSheetId="0" hidden="1">'[11]ANALISIS STO DGO'!#REF!</definedName>
    <definedName name="fdghdfh" hidden="1">'[11]ANALISIS STO DGO'!#REF!</definedName>
    <definedName name="fdhh" localSheetId="0" hidden="1">'[11]ANALISIS STO DGO'!#REF!</definedName>
    <definedName name="fdhh" hidden="1">'[11]ANALISIS STO DGO'!#REF!</definedName>
    <definedName name="FE">'[65]med.mov.de tierras2'!$D$12</definedName>
    <definedName name="FECHACREACION" localSheetId="0">#REF!</definedName>
    <definedName name="FECHACREACION">#REF!</definedName>
    <definedName name="FEO" localSheetId="0" hidden="1">'[11]ANALISIS STO DGO'!#REF!</definedName>
    <definedName name="FEO" hidden="1">'[11]ANALISIS STO DGO'!#REF!</definedName>
    <definedName name="Fertilizante_15_15">[26]Insumos!$G$479</definedName>
    <definedName name="FF" localSheetId="0" hidden="1">#REF!</definedName>
    <definedName name="FF" hidden="1">#REF!</definedName>
    <definedName name="ffff" localSheetId="0" hidden="1">#REF!</definedName>
    <definedName name="ffff" hidden="1">#REF!</definedName>
    <definedName name="fg" localSheetId="0" hidden="1">'[11]ANALISIS STO DGO'!#REF!</definedName>
    <definedName name="fg" hidden="1">'[11]ANALISIS STO DGO'!#REF!</definedName>
    <definedName name="fgdf" localSheetId="0" hidden="1">'[11]ANALISIS STO DGO'!#REF!</definedName>
    <definedName name="fgdf" hidden="1">'[11]ANALISIS STO DGO'!#REF!</definedName>
    <definedName name="fgdfh" localSheetId="0" hidden="1">'[11]ANALISIS STO DGO'!#REF!</definedName>
    <definedName name="fgdfh" hidden="1">'[11]ANALISIS STO DGO'!#REF!</definedName>
    <definedName name="fgf" localSheetId="0" hidden="1">'[66]ANALISIS STO DGO'!#REF!</definedName>
    <definedName name="fgf" hidden="1">'[66]ANALISIS STO DGO'!#REF!</definedName>
    <definedName name="fgfhf" localSheetId="0" hidden="1">'[11]ANALISIS STO DGO'!#REF!</definedName>
    <definedName name="fgfhf" hidden="1">'[11]ANALISIS STO DGO'!#REF!</definedName>
    <definedName name="fgfhhfg" localSheetId="0" hidden="1">'[11]ANALISIS STO DGO'!#REF!</definedName>
    <definedName name="fgfhhfg" hidden="1">'[11]ANALISIS STO DGO'!#REF!</definedName>
    <definedName name="fghfyuj" localSheetId="0" hidden="1">'[11]ANALISIS STO DGO'!#REF!</definedName>
    <definedName name="fghfyuj" hidden="1">'[11]ANALISIS STO DGO'!#REF!</definedName>
    <definedName name="fgjggj" localSheetId="0" hidden="1">'[11]ANALISIS STO DGO'!#REF!</definedName>
    <definedName name="fgjggj" hidden="1">'[11]ANALISIS STO DGO'!#REF!</definedName>
    <definedName name="fgjghjhh" localSheetId="0" hidden="1">'[11]ANALISIS STO DGO'!#REF!</definedName>
    <definedName name="fgjghjhh" hidden="1">'[11]ANALISIS STO DGO'!#REF!</definedName>
    <definedName name="fgjhgj" localSheetId="0" hidden="1">'[11]ANALISIS STO DGO'!#REF!</definedName>
    <definedName name="fgjhgj" hidden="1">'[11]ANALISIS STO DGO'!#REF!</definedName>
    <definedName name="fgjj" localSheetId="0" hidden="1">'[11]ANALISIS STO DGO'!#REF!</definedName>
    <definedName name="fgjj" hidden="1">'[11]ANALISIS STO DGO'!#REF!</definedName>
    <definedName name="fgkjm" localSheetId="0" hidden="1">'[11]ANALISIS STO DGO'!#REF!</definedName>
    <definedName name="fgkjm" hidden="1">'[11]ANALISIS STO DGO'!#REF!</definedName>
    <definedName name="fh" localSheetId="0" hidden="1">'[11]ANALISIS STO DGO'!#REF!</definedName>
    <definedName name="fh" hidden="1">'[11]ANALISIS STO DGO'!#REF!</definedName>
    <definedName name="fhdf" localSheetId="0" hidden="1">'[66]ANALISIS STO DGO'!#REF!</definedName>
    <definedName name="fhdf" hidden="1">'[66]ANALISIS STO DGO'!#REF!</definedName>
    <definedName name="fhftgh" localSheetId="0" hidden="1">'[11]ANALISIS STO DGO'!#REF!</definedName>
    <definedName name="fhftgh" hidden="1">'[11]ANALISIS STO DGO'!#REF!</definedName>
    <definedName name="fhgdfh" localSheetId="0" hidden="1">'[11]ANALISIS STO DGO'!#REF!</definedName>
    <definedName name="fhgdfh" hidden="1">'[11]ANALISIS STO DGO'!#REF!</definedName>
    <definedName name="fhgfj" localSheetId="0" hidden="1">'[11]ANALISIS STO DGO'!#REF!</definedName>
    <definedName name="fhgfj" hidden="1">'[11]ANALISIS STO DGO'!#REF!</definedName>
    <definedName name="fhjgjhg" localSheetId="0" hidden="1">'[11]ANALISIS STO DGO'!#REF!</definedName>
    <definedName name="fhjgjhg" hidden="1">'[11]ANALISIS STO DGO'!#REF!</definedName>
    <definedName name="Figurado_de_Acero_en_taller">'[26]Análisis grales'!$F$766</definedName>
    <definedName name="Figurado_Industrial">[26]Insumos!$G$718</definedName>
    <definedName name="fino">[34]Insumos!$E$108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[34]Análisis!$D$1202</definedName>
    <definedName name="fino.tipo.bermuda" localSheetId="0">#REF!</definedName>
    <definedName name="fino.tipo.bermuda">#REF!</definedName>
    <definedName name="Fino_de_Techo___7.5_cm">'[26]analisis MVSUR'!$G$241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a" localSheetId="0" hidden="1">'[11]ANALISIS STO DGO'!#REF!</definedName>
    <definedName name="fioa" hidden="1">'[11]ANALISIS STO DGO'!#REF!</definedName>
    <definedName name="fionl" localSheetId="0" hidden="1">'[11]ANALISIS STO DGO'!#REF!</definedName>
    <definedName name="fionl" hidden="1">'[11]ANALISIS STO DGO'!#REF!</definedName>
    <definedName name="FIOR" localSheetId="0">#REF!</definedName>
    <definedName name="FIOR">#REF!</definedName>
    <definedName name="FIOR_8" localSheetId="0">#REF!</definedName>
    <definedName name="FIOR_8">#REF!</definedName>
    <definedName name="fkep" localSheetId="0" hidden="1">'[11]ANALISIS STO DGO'!#REF!</definedName>
    <definedName name="fkep" hidden="1">'[11]ANALISIS STO DGO'!#REF!</definedName>
    <definedName name="Flecha_doble">[26]Insumos!$G$593</definedName>
    <definedName name="Flecha_sencilla">[26]Insumos!$G$592</definedName>
    <definedName name="Flex_Rex">[26]Insumos!$G$355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" localSheetId="0" hidden="1">'[13]ANALISIS STO DGO'!#REF!</definedName>
    <definedName name="Fra" hidden="1">'[13]ANALISIS STO DGO'!#REF!</definedName>
    <definedName name="FRAGUA" localSheetId="0">#REF!</definedName>
    <definedName name="FRAGUA">#REF!</definedName>
    <definedName name="fraguache">[57]Análisis!$D$1042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">[26]Insumos!$G$359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[12]insumo!#REF!</definedName>
    <definedName name="FREGDOBLE">[12]insumo!#REF!</definedName>
    <definedName name="FREGRADERODOBLE">[12]insumo!$D$21</definedName>
    <definedName name="Fridel" localSheetId="0">#REF!</definedName>
    <definedName name="Fridel">#REF!</definedName>
    <definedName name="fsadfasdf" localSheetId="0" hidden="1">'[11]ANALISIS STO DGO'!#REF!</definedName>
    <definedName name="fsadfasdf" hidden="1">'[11]ANALISIS STO DGO'!#REF!</definedName>
    <definedName name="fsdfklj" localSheetId="0" hidden="1">'[11]ANALISIS STO DGO'!#REF!</definedName>
    <definedName name="fsdfklj" hidden="1">'[11]ANALISIS STO DGO'!#REF!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[34]Resumen!$D$21</definedName>
    <definedName name="Fulminante_verde_cal._22_americano">[26]Insumos!$G$450</definedName>
    <definedName name="FUNCION">[67]FUNCION!$C$16</definedName>
    <definedName name="Furgón_40_pies_para_materiales_alq_mes">[26]Insumos!$G$249</definedName>
    <definedName name="Furgón_completo__suministro">[26]Insumos!$G$136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cia" localSheetId="0" hidden="1">'[11]ANALISIS STO DGO'!#REF!</definedName>
    <definedName name="Garcia" hidden="1">'[11]ANALISIS STO DGO'!#REF!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[12]insumo!#REF!</definedName>
    <definedName name="GASOI">[12]insumo!#REF!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il_reg">'[31]ANALISIS PLANTA'!$F$32</definedName>
    <definedName name="GASOLINA">[32]INS!$D$561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ón_Tipo_Caja">'[26]Análisis grales'!$F$1990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d" localSheetId="0" hidden="1">'[11]ANALISIS STO DGO'!#REF!</definedName>
    <definedName name="gd" hidden="1">'[11]ANALISIS STO DGO'!#REF!</definedName>
    <definedName name="gdf" localSheetId="0" hidden="1">'[69]ANALISIS STO DGO'!#REF!</definedName>
    <definedName name="gdf" hidden="1">'[69]ANALISIS STO DGO'!#REF!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eomalla_Macgrid_WG_120_x_30__4_x_50_Mts.">[26]Insumos!$G$730</definedName>
    <definedName name="Geotextil">[26]Insumos!$G$744</definedName>
    <definedName name="gf" localSheetId="0" hidden="1">'[11]ANALISIS STO DGO'!#REF!</definedName>
    <definedName name="gf" hidden="1">'[11]ANALISIS STO DGO'!#REF!</definedName>
    <definedName name="GFGFF" localSheetId="0" hidden="1">#REF!</definedName>
    <definedName name="GFGFF" hidden="1">#REF!</definedName>
    <definedName name="gfh" localSheetId="0" hidden="1">'[11]ANALISIS STO DGO'!#REF!</definedName>
    <definedName name="gfh" hidden="1">'[11]ANALISIS STO DGO'!#REF!</definedName>
    <definedName name="gfhgfd" localSheetId="0" hidden="1">'[11]ANALISIS STO DGO'!#REF!</definedName>
    <definedName name="gfhgfd" hidden="1">'[11]ANALISIS STO DGO'!#REF!</definedName>
    <definedName name="gfj" localSheetId="0" hidden="1">'[11]ANALISIS STO DGO'!#REF!</definedName>
    <definedName name="gfj" hidden="1">'[11]ANALISIS STO DGO'!#REF!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h" localSheetId="0" hidden="1">'[66]ANALISIS STO DGO'!#REF!</definedName>
    <definedName name="gh" hidden="1">'[66]ANALISIS STO DGO'!#REF!</definedName>
    <definedName name="ghg" localSheetId="0" hidden="1">'[11]ANALISIS STO DGO'!#REF!</definedName>
    <definedName name="ghg" hidden="1">'[11]ANALISIS STO DGO'!#REF!</definedName>
    <definedName name="ghjghjjh" localSheetId="0" hidden="1">'[11]ANALISIS STO DGO'!#REF!</definedName>
    <definedName name="ghjghjjh" hidden="1">'[11]ANALISIS STO DGO'!#REF!</definedName>
    <definedName name="ghkhjk" localSheetId="0" hidden="1">'[11]ANALISIS STO DGO'!#REF!</definedName>
    <definedName name="ghkhjk" hidden="1">'[11]ANALISIS STO DGO'!#REF!</definedName>
    <definedName name="gjhg" localSheetId="0" hidden="1">'[11]ANALISIS STO DGO'!#REF!</definedName>
    <definedName name="gjhg" hidden="1">'[11]ANALISIS STO DGO'!#REF!</definedName>
    <definedName name="gjhjg" localSheetId="0" hidden="1">'[11]ANALISIS STO DGO'!#REF!</definedName>
    <definedName name="gjhjg" hidden="1">'[11]ANALISIS STO DGO'!#REF!</definedName>
    <definedName name="gkhjk" localSheetId="0" hidden="1">'[11]ANALISIS STO DGO'!#REF!</definedName>
    <definedName name="gkhjk" hidden="1">'[11]ANALISIS STO DGO'!#REF!</definedName>
    <definedName name="gkhjkh" localSheetId="0" hidden="1">'[11]ANALISIS STO DGO'!#REF!</definedName>
    <definedName name="gkhjkh" hidden="1">'[11]ANALISIS STO DGO'!#REF!</definedName>
    <definedName name="glpintura">'[50]Analisis Unit. '!$F$49</definedName>
    <definedName name="GOSEI" localSheetId="0" hidden="1">'[11]ANALISIS STO DGO'!#REF!</definedName>
    <definedName name="GOSEI" hidden="1">'[11]ANALISIS STO DGO'!#REF!</definedName>
    <definedName name="Gotero.Colgante" localSheetId="0">#REF!</definedName>
    <definedName name="Gotero.Colgante">#REF!</definedName>
    <definedName name="Gotero_Colgante">'[26]Análisis grales'!$F$1263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[51]EQUIPOS!$I$11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pas">[26]Insumos!$G$464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_de_3_4">[26]Insumos!$G$296</definedName>
    <definedName name="Grava_de_media">[26]Insumos!$G$295</definedName>
    <definedName name="GRAVAL">[12]insumo!$D$22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gtuy" localSheetId="0" hidden="1">'[11]ANALISIS STO DGO'!#REF!</definedName>
    <definedName name="gtuy" hidden="1">'[11]ANALISIS STO DGO'!#REF!</definedName>
    <definedName name="Guantes_de_Carnaza_Doble_palma">[26]Insumos!$G$607</definedName>
    <definedName name="Guantes_de_cuero">[26]Insumos!$G$628</definedName>
    <definedName name="Guantes_en_Cuero">[26]Insumos!$G$615</definedName>
    <definedName name="gyjy" localSheetId="0" hidden="1">'[11]ANALISIS STO DGO'!#REF!</definedName>
    <definedName name="gyjy" hidden="1">'[11]ANALISIS STO DGO'!#REF!</definedName>
    <definedName name="H" localSheetId="0">[25]M.O.!#REF!</definedName>
    <definedName name="H">[25]M.O.!#REF!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dfh" localSheetId="0" hidden="1">'[11]ANALISIS STO DGO'!#REF!</definedName>
    <definedName name="hdfh" hidden="1">'[11]ANALISIS STO DGO'!#REF!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f" localSheetId="0" hidden="1">'[13]ANALISIS STO DGO'!#REF!</definedName>
    <definedName name="hgf" hidden="1">'[13]ANALISIS STO DGO'!#REF!</definedName>
    <definedName name="hgjmfg" localSheetId="0" hidden="1">'[11]ANALISIS STO DGO'!#REF!</definedName>
    <definedName name="hgjmfg" hidden="1">'[11]ANALISIS STO DGO'!#REF!</definedName>
    <definedName name="HGON100">[70]Mezcla!$G$81</definedName>
    <definedName name="HGON140">[70]Mezcla!$G$106</definedName>
    <definedName name="HGON180">[70]Mezcla!$G$131</definedName>
    <definedName name="HGON210">[70]Mezcla!$G$156</definedName>
    <definedName name="HidrofugoSXPEL.32oz" localSheetId="0">#REF!</definedName>
    <definedName name="HidrofugoSXPEL.32oz">#REF!</definedName>
    <definedName name="Hielo_en_funda">[26]Insumos!$G$639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los">[26]Insumos!$G$330</definedName>
    <definedName name="HINCA_3">"$#REF!.$#REF!$#REF!"</definedName>
    <definedName name="Hinca_de_Pilotes_3">#N/A</definedName>
    <definedName name="HINCADEPILOTES_3">#N/A</definedName>
    <definedName name="HINDUSTRIAL100">[12]insumo!$D$33</definedName>
    <definedName name="HINDUSTRIAL210">[12]insumo!$D$36</definedName>
    <definedName name="hjhkf" localSheetId="0" hidden="1">'[11]ANALISIS STO DGO'!#REF!</definedName>
    <definedName name="hjhkf" hidden="1">'[11]ANALISIS STO DGO'!#REF!</definedName>
    <definedName name="hjkh" localSheetId="0" hidden="1">'[11]ANALISIS STO DGO'!#REF!</definedName>
    <definedName name="hjkh" hidden="1">'[11]ANALISIS STO DGO'!#REF!</definedName>
    <definedName name="hjkhjk" localSheetId="0" hidden="1">'[11]ANALISIS STO DGO'!#REF!</definedName>
    <definedName name="hjkhjk" hidden="1">'[11]ANALISIS STO DGO'!#REF!</definedName>
    <definedName name="hjkhjkl" localSheetId="0" hidden="1">'[11]ANALISIS STO DGO'!#REF!</definedName>
    <definedName name="hjkhjkl" hidden="1">'[11]ANALISIS STO DGO'!#REF!</definedName>
    <definedName name="hjlh" localSheetId="0" hidden="1">'[11]ANALISIS STO DGO'!#REF!</definedName>
    <definedName name="hjlh" hidden="1">'[11]ANALISIS STO DGO'!#REF!</definedName>
    <definedName name="hjlhl" localSheetId="0" hidden="1">'[11]ANALISIS STO DGO'!#REF!</definedName>
    <definedName name="hjlhl" hidden="1">'[11]ANALISIS STO DGO'!#REF!</definedName>
    <definedName name="hjtjyt" localSheetId="0" hidden="1">'[11]ANALISIS STO DGO'!#REF!</definedName>
    <definedName name="hjtjyt" hidden="1">'[11]ANALISIS STO DGO'!#REF!</definedName>
    <definedName name="hkdjgh" localSheetId="0" hidden="1">'[11]ANALISIS STO DGO'!#REF!</definedName>
    <definedName name="hkdjgh" hidden="1">'[11]ANALISIS STO DGO'!#REF!</definedName>
    <definedName name="hkhjl" localSheetId="0" hidden="1">'[11]ANALISIS STO DGO'!#REF!</definedName>
    <definedName name="hkhjl" hidden="1">'[11]ANALISIS STO DGO'!#REF!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la" localSheetId="0" hidden="1">#REF!</definedName>
    <definedName name="hola" hidden="1">#REF!</definedName>
    <definedName name="HORACIO_3">"$#REF!.$L$66:$W$66"</definedName>
    <definedName name="horind100" localSheetId="0">[12]insumo!#REF!</definedName>
    <definedName name="horind100">[12]insumo!#REF!</definedName>
    <definedName name="horind140" localSheetId="0">[12]insumo!#REF!</definedName>
    <definedName name="horind140">[12]insumo!#REF!</definedName>
    <definedName name="horind180" localSheetId="0">[12]insumo!#REF!</definedName>
    <definedName name="horind180">[12]insumo!#REF!</definedName>
    <definedName name="horind210" localSheetId="0">[12]insumo!#REF!</definedName>
    <definedName name="horind210">[12]insumo!#REF!</definedName>
    <definedName name="horm.1.3">'[50]Analisis Unit. '!$F$74</definedName>
    <definedName name="horm.1.3.5">'[50]Analisis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[34]Insumos!$E$35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[34]Insumos!$E$37</definedName>
    <definedName name="Horm.Ind.210" localSheetId="0">#REF!</definedName>
    <definedName name="Horm.Ind.210">#REF!</definedName>
    <definedName name="Horm.Ind.210.Sin.Bomba">[34]Insumos!$E$39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'[54]HORM.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[71]Ana!#REF!</definedName>
    <definedName name="HORM315">[71]Ana!#REF!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_1_2_4__180KG_M2">'[26]Análisis grales'!$F$1116</definedName>
    <definedName name="HORMIGON_1_3_5_140KG_M2">'[26]Análisis grales'!$F$1108</definedName>
    <definedName name="Hormigón_210_kg_cm2_con_aditivos">'[30]LISTA DE PRECIO'!$C$10</definedName>
    <definedName name="HORMIGON_210KG_M2">'[26]Análisis grales'!$F$1134</definedName>
    <definedName name="HORMIGON_AN" localSheetId="0">#REF!</definedName>
    <definedName name="HORMIGON_AN">#REF!</definedName>
    <definedName name="HORMIGON_ANCLAJE_BIFURCACION_TUBERIA_ENTRADA_A_ESTACION_DE_BOMBEO">'[26]Análisis grales'!$G$5260</definedName>
    <definedName name="HORMIGON_ARMADO_EN_COLUMNAS_35X35_12Ø_3_4__3U.Ø3_8___15">'[26]Análisis grales'!$F$4913</definedName>
    <definedName name="HORMIGON_ARMADO_EN_COLUMNAS_50X50_12Ø_1_Ø3_8___10">'[26]Análisis grales'!$F$4900</definedName>
    <definedName name="HORMIGON_ARMADO_EN_COLUMNAS_70X70_48Ø_1_2_Ø3_8___10">'[26]Análisis grales'!$F$5166</definedName>
    <definedName name="Hormigon_Clase_A_en_Cabezales">'[26]Análisis grales'!$F$2341</definedName>
    <definedName name="Hormigon_Clase_A_en_Cajones_2X2X0.25">'[26]Análisis grales'!$F$2352</definedName>
    <definedName name="Hormigon_Columnas_Verja_0.20_X_0.30_Mts_2.454_Qq___M3">'[26]Análisis grales'!$F$1674</definedName>
    <definedName name="Hormigon_de_Planta_100_kg_cm2">[26]Insumos!$G$727</definedName>
    <definedName name="Hormigon_de_planta_140_kg_cm2">[26]Insumos!$G$312</definedName>
    <definedName name="Hormigon_de_Planta_180_kg_cm1">[26]Insumos!$G$313</definedName>
    <definedName name="Hormigon_de_Planta_210_kg_cm2">[26]Insumos!$G$314</definedName>
    <definedName name="Hormigon_de_Planta_240_kg_cm3">[26]Insumos!$G$315</definedName>
    <definedName name="Hormigon_de_Planta_280_kg_cm2">[26]Insumos!$G$316</definedName>
    <definedName name="Hormigon_de_Planta_80_kg_cm3">[26]Insumos!$G$726</definedName>
    <definedName name="Hormigon_en_Muros_y_Losas_de_Canal_de_Desague">'[26]Análisis grales'!$F$4032</definedName>
    <definedName name="HORMIGON_EN_PROTECCION_TUBERIA_EN_LECHO_DE_CAÑADA">'[26]Análisis grales'!$G$5221</definedName>
    <definedName name="Hormigon_en_Rampa_de_Escalera">'[26]Análisis grales'!$F$5082</definedName>
    <definedName name="Hormigon_en_Zapata_Rampa_de_Escalera">'[26]Análisis grales'!$F$5069</definedName>
    <definedName name="Hormigón_Industrial_210_Kg_cm2">[72]Insumos!$B$71:$D$71</definedName>
    <definedName name="Hormigón_Industrial_210_Kg_cm2_1">[72]Insumos!$B$71:$D$71</definedName>
    <definedName name="Hormigón_Industrial_210_Kg_cm2_2">[72]Insumos!$B$71:$D$71</definedName>
    <definedName name="Hormigón_Industrial_210_Kg_cm2_3">[72]Insumos!$B$71:$D$71</definedName>
    <definedName name="HORMIGON_SIMPLE__en_losa_de_fondo">'[26]Análisis grales'!$F$1124</definedName>
    <definedName name="Hormigon_Viga_Amarre_SNT__20x20__180_KG_CM2__4_DE_1_2___3_8__A_.20_grado_40__LIG.">'[26]Análisis grales'!$F$3981</definedName>
    <definedName name="HORMIGON_VIGAS_1Y_4Y_TECHO">'[26]Análisis grales'!$F$4963</definedName>
    <definedName name="HORMIGON_VIGAS_2Y_TECHO">'[26]Análisis grales'!$F$5029</definedName>
    <definedName name="HORMIGON_VIGAS_3Y_TECHO">'[26]Análisis grales'!$F$5042</definedName>
    <definedName name="HORMIGON_VIGAS_40X55_3Ø_1_y_4_3_4_EØ3_8___15_10">'[26]Análisis grales'!$F$4950</definedName>
    <definedName name="HORMIGON_VIGAS_V1__30X60_6_Ø_3_4__Y_2_3_8___EØ3_8___20_10">'[26]Análisis grales'!$F$4963</definedName>
    <definedName name="HORMIGON_VIGAS_V2__25X35_4_Ø_3_4____EØ3_8___20_10">'[26]Análisis grales'!$F$4976</definedName>
    <definedName name="HORMIGON_VIGAS_V3__30X60_5_Ø_3_4__Y_2_Ø_3_8___EØ3_8___20_10">'[26]Análisis grales'!$F$4989</definedName>
    <definedName name="HORMIGON_VIGAS_V4__25X35_4_Ø_3_4__Y_2_Ø_1_2___EØ3_8___20_10">'[26]Análisis grales'!$F$5002</definedName>
    <definedName name="HORMIGON_VIGAS_X_TECHO">'[26]Análisis grales'!$F$5055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S210_Manual">'[31]ANALISIS PLANTA'!$G$111</definedName>
    <definedName name="Hs280_Manual">'[31]ANALISIS PLANTA'!$G$1484</definedName>
    <definedName name="htyrt" localSheetId="0" hidden="1">'[11]ANALISIS STO DGO'!#REF!</definedName>
    <definedName name="htyrt" hidden="1">'[11]ANALISIS STO DGO'!#REF!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[32]INS!#REF!</definedName>
    <definedName name="i">[32]INS!#REF!</definedName>
    <definedName name="Iguala_Medica_periodica">[26]Insumos!$G$634</definedName>
    <definedName name="ijfdlkh" localSheetId="0" hidden="1">'[11]ANALISIS STO DGO'!#REF!</definedName>
    <definedName name="ijfdlkh" hidden="1">'[11]ANALISIS STO DGO'!#REF!</definedName>
    <definedName name="iliukk" localSheetId="0" hidden="1">'[11]ANALISIS STO DGO'!#REF!</definedName>
    <definedName name="iliukk" hidden="1">'[11]ANALISIS STO DGO'!#REF!</definedName>
    <definedName name="ilma" localSheetId="0">[35]M.O.!#REF!</definedName>
    <definedName name="ilma">[35]M.O.!#REF!</definedName>
    <definedName name="ilsa" localSheetId="0" hidden="1">'[11]ANALISIS STO DGO'!#REF!</definedName>
    <definedName name="ilsa" hidden="1">'[11]ANALISIS STO DGO'!#REF!</definedName>
    <definedName name="imocolocjuntas">[68]INSUMOS!$F$261</definedName>
    <definedName name="Impermeabilizante">[34]Insumos!$E$48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_de_Lona_asfaltica_4kg__3mm">'[26]Análisis grales'!$F$4235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[73]Directos!#REF!</definedName>
    <definedName name="impresion_2">[73]Directos!#REF!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[2]PRESUPUESTO!$A$1763:$L$1796</definedName>
    <definedName name="Imprimir_área_IM_6" localSheetId="0">#REF!</definedName>
    <definedName name="Imprimir_área_IM_6">#REF!</definedName>
    <definedName name="Incidencia_de_Transporte_interno_de_compactador_manual">'[26]Análisis grales'!$F$680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[40]M.O.!$C$10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_ROYAL_Blanco">[26]Insumos!$G$356</definedName>
    <definedName name="Inodoro_TAINO">[26]Insumos!$G$357</definedName>
    <definedName name="inodorosimplex" localSheetId="0">[12]insumo!#REF!</definedName>
    <definedName name="inodorosimplex">[12]insumo!#REF!</definedName>
    <definedName name="INS_HORMIGON_124">[74]HORM_MOR!$A$7:$D$7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[34]Resumen!$D$23</definedName>
    <definedName name="Instalacion.sanitaria.Entrepiso" localSheetId="0">#REF!</definedName>
    <definedName name="Instalacion.sanitaria.Entrepiso">#REF!</definedName>
    <definedName name="Instalacion_alambre_de_puas_verja">'[26]Análisis grales'!$F$558</definedName>
    <definedName name="Instalacion_de_postes_de_madera_verja_alambre_de_puas">'[26]Análisis grales'!$F$549</definedName>
    <definedName name="Instalacion_de_Tuberias_PVC_de_6_Pulgadas__Drenaje_Interior">'[26]Análisis grales'!$F$3391</definedName>
    <definedName name="Instalacion_de_Tuberias_PVC_de_8_Pulgadas__Alc_Pluvial_y_Sanitario">'[26]Análisis grales'!$F$3406</definedName>
    <definedName name="Instalacion_de_Ventilaciones">'[26]Análisis grales'!$F$13</definedName>
    <definedName name="Instalacion_molde_de_muro_HA_Convencional">'[26]Análisis grales'!$F$112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_suministro">[26]Insumos!$G$230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nversor_Trace_2.5_K_Modelo_us_2524_Trace">[26]Insumos!$G$731</definedName>
    <definedName name="ITBIS">[75]Insumos!$G$2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amba.caoba" localSheetId="0">#REF!</definedName>
    <definedName name="Jamba.caoba">#REF!</definedName>
    <definedName name="jfuoe" localSheetId="0" hidden="1">'[11]ANALISIS STO DGO'!#REF!</definedName>
    <definedName name="jfuoe" hidden="1">'[11]ANALISIS STO DGO'!#REF!</definedName>
    <definedName name="jgklgjh" localSheetId="0" hidden="1">'[11]ANALISIS STO DGO'!#REF!</definedName>
    <definedName name="jgklgjh" hidden="1">'[11]ANALISIS STO DGO'!#REF!</definedName>
    <definedName name="jhjhj" localSheetId="0" hidden="1">'[11]ANALISIS STO DGO'!#REF!</definedName>
    <definedName name="jhjhj" hidden="1">'[11]ANALISIS STO DGO'!#REF!</definedName>
    <definedName name="jhkl" localSheetId="0" hidden="1">'[11]ANALISIS STO DGO'!#REF!</definedName>
    <definedName name="jhkl" hidden="1">'[11]ANALISIS STO DGO'!#REF!</definedName>
    <definedName name="jiro" localSheetId="0" hidden="1">'[11]ANALISIS STO DGO'!#REF!</definedName>
    <definedName name="jiro" hidden="1">'[11]ANALISIS STO DGO'!#REF!</definedName>
    <definedName name="JOEL" localSheetId="0">#REF!</definedName>
    <definedName name="JOEL">#REF!</definedName>
    <definedName name="Jornal_ayudante_AY">[26]Insumos!$G$11</definedName>
    <definedName name="Jornal_Maestro_de_Area_MA">[26]Insumos!$G$15</definedName>
    <definedName name="Jornal_oper.1ra_categoria__OP1">[76]insumos!$D$8</definedName>
    <definedName name="Jornal_oper_1ra_categoria_OP1">[26]Insumos!$G$14</definedName>
    <definedName name="Jornal_oper_2da_categoria_OP2">[26]Insumos!$G$13</definedName>
    <definedName name="Jornal_oper_3ra_terminador_OP3">[26]Insumos!$G$12</definedName>
    <definedName name="JORNAL_peon_TNC">[26]Insumos!$G$9</definedName>
    <definedName name="Jornal_tecnico_calificado_TC">[26]Insumos!$G$10</definedName>
    <definedName name="jrtjrdt" localSheetId="0" hidden="1">'[11]ANALISIS STO DGO'!#REF!</definedName>
    <definedName name="jrtjrdt" hidden="1">'[11]ANALISIS STO DGO'!#REF!</definedName>
    <definedName name="junta.water.stop">[59]Análisis!$D$1570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e_cera">[26]Insumos!$G$66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[55]INSU!$D$231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18__criolla">[26]Insumos!$G$121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[55]INSU!$D$234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[35]M.O.!#REF!</definedName>
    <definedName name="k">[35]M.O.!#REF!</definedName>
    <definedName name="Kerosene">[26]Insumos!$G$552</definedName>
    <definedName name="Key" localSheetId="0" hidden="1">'[13]ANALISIS STO DGO'!#REF!</definedName>
    <definedName name="Key" hidden="1">'[13]ANALISIS STO DGO'!#REF!</definedName>
    <definedName name="Kit_Adaptador_para_carretas">[26]Insumos!$G$613</definedName>
    <definedName name="kjkjhkh" localSheetId="0" hidden="1">'[11]ANALISIS STO DGO'!#REF!</definedName>
    <definedName name="kjkjhkh" hidden="1">'[11]ANALISIS STO DGO'!#REF!</definedName>
    <definedName name="kkjgh" localSheetId="0" hidden="1">'[11]ANALISIS STO DGO'!#REF!</definedName>
    <definedName name="kkjgh" hidden="1">'[11]ANALISIS STO DGO'!#REF!</definedName>
    <definedName name="kl" localSheetId="0">#REF!</definedName>
    <definedName name="kl">#REF!</definedName>
    <definedName name="Kurt" localSheetId="0">#REF!</definedName>
    <definedName name="Kurt">#REF!</definedName>
    <definedName name="l" localSheetId="0" hidden="1">'[13]ANALISIS STO DGO'!#REF!</definedName>
    <definedName name="l" hidden="1">'[13]ANALISIS STO DGO'!#REF!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[34]Insumos!$E$112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drillos_de_HS__2x4x8">'[26]Análisis grales'!$F$223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[43]INSU!$B$41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[12]insumo!#REF!</definedName>
    <definedName name="LAVADEROSENCILLO">[12]insumo!#REF!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amanos_Royal_Blanco">[26]Insumos!$G$125</definedName>
    <definedName name="Lavamanos_tipo_simplex">[26]Insumos!$G$203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b" localSheetId="0" hidden="1">#REF!</definedName>
    <definedName name="lb" hidden="1">#REF!</definedName>
    <definedName name="Lentes_de_Seguridad">[26]Insumos!$G$606</definedName>
    <definedName name="Lentes_de_Seguridad_Claros">[26]Insumos!$G$627</definedName>
    <definedName name="Letrero_de_obra">[26]Insumos!$G$40</definedName>
    <definedName name="Letrero_en_vinil_PARE_y_SIGA">[26]Insumos!$G$626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_Llenado__Cocido_y_Colocacion_de_Saco">'[26]Análisis grales'!$G$5239</definedName>
    <definedName name="ligado_vaciado">'[31]ANALISIS PLANTA'!$G$92</definedName>
    <definedName name="Ligado_y_vaciado_3">#N/A</definedName>
    <definedName name="Ligado_y_Vaciado_a_Mano">[29]Insumos!$B$136:$D$136</definedName>
    <definedName name="Ligado_y_Vaciado_de_Vigas__columnas_y_Losas">'[26]Análisis grales'!$F$1644</definedName>
    <definedName name="Ligado_y_Vaciado_de_Zapata">'[26]Análisis grales'!$F$577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ja_de_agua">[26]Insumos!$G$400</definedName>
    <definedName name="Limpieza" localSheetId="0">#REF!</definedName>
    <definedName name="Limpieza">#REF!</definedName>
    <definedName name="Limpieza__desmonte__destronque__Area_tipo_A">'[26]Análisis grales'!$F$2160</definedName>
    <definedName name="Limpieza__desmonte__destronque__Area_tipo_A___en_Carretera_HM_SDLM_Enero_2018">'[26]Análisis grales'!$F$3831</definedName>
    <definedName name="Limpieza__desmonte__destronque__Area_tipo_B">'[26]Análisis grales'!$F$3436</definedName>
    <definedName name="Limpieza_a_Mano_de_Alcantarillas">'[26]Análisis grales'!$F$2330</definedName>
    <definedName name="Limpieza_Final">'[26]Análisis grales'!$F$4446</definedName>
    <definedName name="Limpieza_y_acondicionamiento_de_terreno_inc._Bote">'[26]Análisis grales'!$F$4597</definedName>
    <definedName name="Limpieza_y_extraccion__de_sedimentos_de_obra_de_captación">'[26]Análisis grales'!$F$4680</definedName>
    <definedName name="Limpieza_y_replanteo">'[26]Análisis grales'!$F$1908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" localSheetId="0" hidden="1">'[13]ANALISIS STO DGO'!#REF!</definedName>
    <definedName name="LINE" hidden="1">'[13]ANALISIS STO DGO'!#REF!</definedName>
    <definedName name="Linea.Conex.Acueducto" localSheetId="0">#REF!</definedName>
    <definedName name="Linea.Conex.Acueducto">#REF!</definedName>
    <definedName name="linea.impulsion.drenaje.sanitario">[34]Resumen!$D$29</definedName>
    <definedName name="Linea_Amarilla_Continua">[26]Insumos!$G$584</definedName>
    <definedName name="Linea_Blanca_Intermedia">[26]Insumos!$G$585</definedName>
    <definedName name="Linea_Blanca_Sencilla">[26]Insumos!$G$583</definedName>
    <definedName name="LINEA_DE_CONDUC">#N/A</definedName>
    <definedName name="LINEA_DE_CONDUC_6">NA()</definedName>
    <definedName name="Linea_de_Pare">[26]Insumos!$G$594</definedName>
    <definedName name="Linea_de_vida_sencilla">[26]Insumos!$G$617</definedName>
    <definedName name="lineout" localSheetId="0" hidden="1">'[13]ANALISIS STO DGO'!#REF!</definedName>
    <definedName name="lineout" hidden="1">'[13]ANALISIS STO DGO'!#REF!</definedName>
    <definedName name="lios" localSheetId="0" hidden="1">'[11]ANALISIS STO DGO'!#REF!</definedName>
    <definedName name="lios" hidden="1">'[11]ANALISIS STO DGO'!#REF!</definedName>
    <definedName name="lipo" localSheetId="0" hidden="1">'[11]ANALISIS STO DGO'!#REF!</definedName>
    <definedName name="lipo" hidden="1">'[11]ANALISIS STO DGO'!#REF!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Niquel_Angular_de_Q_3_8">[26]Insumos!$G$369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con_Seguro_y_LLave">[26]Insumos!$G$334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lenado_de_Huecos_de_bloques_a_20_cm">'[26]Análisis grales'!$F$627</definedName>
    <definedName name="LMEMBAJADOR" localSheetId="0">[12]insumo!#REF!</definedName>
    <definedName name="LMEMBAJADOR">[12]insumo!#REF!</definedName>
    <definedName name="LOBBY" localSheetId="0">#REF!</definedName>
    <definedName name="LOBBY">#REF!</definedName>
    <definedName name="Lobby.Col.C1" localSheetId="0">[37]Análisis!#REF!</definedName>
    <definedName name="Lobby.Col.C1">[37]Análisis!#REF!</definedName>
    <definedName name="Lobby.Col.C2" localSheetId="0">[37]Análisis!#REF!</definedName>
    <definedName name="Lobby.Col.C2">[37]Análisis!#REF!</definedName>
    <definedName name="Lobby.Col.C3" localSheetId="0">[37]Análisis!#REF!</definedName>
    <definedName name="Lobby.Col.C3">[37]Análisis!#REF!</definedName>
    <definedName name="Lobby.Col.C4" localSheetId="0">[37]Análisis!#REF!</definedName>
    <definedName name="Lobby.Col.C4">[37]Análisis!#REF!</definedName>
    <definedName name="Lobby.losa.estrepiso" localSheetId="0">[37]Análisis!#REF!</definedName>
    <definedName name="Lobby.losa.estrepiso">[37]Análisis!#REF!</definedName>
    <definedName name="Lobby.Viga.V1" localSheetId="0">[37]Análisis!#REF!</definedName>
    <definedName name="Lobby.Viga.V1">[37]Análisis!#REF!</definedName>
    <definedName name="Lobby.Viga.V10" localSheetId="0">[37]Análisis!#REF!</definedName>
    <definedName name="Lobby.Viga.V10">[37]Análisis!#REF!</definedName>
    <definedName name="Lobby.Viga.V11" localSheetId="0">[37]Análisis!#REF!</definedName>
    <definedName name="Lobby.Viga.V11">[37]Análisis!#REF!</definedName>
    <definedName name="Lobby.Viga.V1A" localSheetId="0">[37]Análisis!#REF!</definedName>
    <definedName name="Lobby.Viga.V1A">[37]Análisis!#REF!</definedName>
    <definedName name="Lobby.Viga.V2." localSheetId="0">[37]Análisis!#REF!</definedName>
    <definedName name="Lobby.Viga.V2.">[37]Análisis!#REF!</definedName>
    <definedName name="Lobby.Viga.V3" localSheetId="0">[37]Análisis!#REF!</definedName>
    <definedName name="Lobby.Viga.V3">[37]Análisis!#REF!</definedName>
    <definedName name="Lobby.viga.V4" localSheetId="0">[37]Análisis!#REF!</definedName>
    <definedName name="Lobby.viga.V4">[37]Análisis!#REF!</definedName>
    <definedName name="Lobby.Viga.V4A" localSheetId="0">[37]Análisis!#REF!</definedName>
    <definedName name="Lobby.Viga.V4A">[37]Análisis!#REF!</definedName>
    <definedName name="Lobby.Viga.V6" localSheetId="0">[37]Análisis!#REF!</definedName>
    <definedName name="Lobby.Viga.V6">[37]Análisis!#REF!</definedName>
    <definedName name="Lobby.Viga.V7" localSheetId="0">[37]Análisis!#REF!</definedName>
    <definedName name="Lobby.Viga.V7">[37]Análisis!#REF!</definedName>
    <definedName name="Lobby.Viga.V8" localSheetId="0">[37]Análisis!#REF!</definedName>
    <definedName name="Lobby.Viga.V8">[37]Análisis!#REF!</definedName>
    <definedName name="Lobby.Viga.V9" localSheetId="0">[37]Análisis!#REF!</definedName>
    <definedName name="Lobby.Viga.V9">[37]Análisis!#REF!</definedName>
    <definedName name="Lobby.Viga.V9A" localSheetId="0">[37]Análisis!#REF!</definedName>
    <definedName name="Lobby.Viga.V9A">[37]Análisis!#REF!</definedName>
    <definedName name="Lobby.Zap.Zc1" localSheetId="0">[37]Análisis!#REF!</definedName>
    <definedName name="Lobby.Zap.Zc1">[37]Análisis!#REF!</definedName>
    <definedName name="Lobby.Zap.Zc2" localSheetId="0">[37]Análisis!#REF!</definedName>
    <definedName name="Lobby.Zap.Zc2">[37]Análisis!#REF!</definedName>
    <definedName name="Lobby.Zap.Zc3" localSheetId="0">[37]Análisis!#REF!</definedName>
    <definedName name="Lobby.Zap.Zc3">[37]Análisis!#REF!</definedName>
    <definedName name="Lobby.Zap.Zc4" localSheetId="0">[37]Análisis!#REF!</definedName>
    <definedName name="Lobby.Zap.Zc4">[37]Análisis!#REF!</definedName>
    <definedName name="Lobby.Zap.Zc9" localSheetId="0">[37]Análisis!#REF!</definedName>
    <definedName name="Lobby.Zap.Zc9">[37]Análisis!#REF!</definedName>
    <definedName name="Lona_plastica_10_x12___11m2">[26]Insumos!$G$269</definedName>
    <definedName name="lor" localSheetId="0" hidden="1">'[11]ANALISIS STO DGO'!#REF!</definedName>
    <definedName name="lor" hidden="1">'[11]ANALISIS STO DGO'!#REF!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[57]Análisis!$D$242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[34]Análisis!$D$241</definedName>
    <definedName name="losa.fundacion.15cm" localSheetId="0">#REF!</definedName>
    <definedName name="losa.fundacion.15cm">#REF!</definedName>
    <definedName name="losa.fundacion.20cm">[57]Análisis!$D$503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[34]Análisis!$D$274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[49]Análisis!$N$439</definedName>
    <definedName name="Losa.plana.12cm" localSheetId="0">[37]Análisis!#REF!</definedName>
    <definedName name="Losa.plana.12cm">[37]Análisis!#REF!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[34]Análisis!$D$256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_20">'[26]CUANTIA ELEM. EST.'!$J$99</definedName>
    <definedName name="Losa_Aproximacion___1_2¨_a_0.08_AD__DC">'[26]Análisis grales'!$F$5281</definedName>
    <definedName name="Losa_de_Fondo__H_0.15_2_8¨_a_0.20_AD">'[26]Análisis grales'!$F$1142</definedName>
    <definedName name="Losa_entrepiso__H_0.20_1_2__a_0.20_AD__AC___ADIC._1_2__A_1.00_Ci.">'[26]Análisis grales'!$F$4938</definedName>
    <definedName name="Losa_superior__H_0.13_2_8¨_a_0.20_AD">'[26]Análisis grales'!$F$1151</definedName>
    <definedName name="Losa_superior__H_0.15_2_8¨_a_0.20_AD">'[26]Análisis grales'!$F$4926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ces.Camino" localSheetId="0">#REF!</definedName>
    <definedName name="Luces.Camino">#REF!</definedName>
    <definedName name="LUIS" localSheetId="0" hidden="1">'[13]ANALISIS STO DGO'!#REF!</definedName>
    <definedName name="LUIS" hidden="1">'[13]ANALISIS STO DGO'!#REF!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'[30]LISTA DE PRECIO'!$C$12</definedName>
    <definedName name="M.O._acero_malla">'[30]LISTA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Corte_y_Amarre_de_Acero_muros_a_40_cm">'[26]Análisis grales'!$F$600</definedName>
    <definedName name="M.O._Corte_y_Amarre_de_Acero_muros_a_60_cm">'[26]Análisis grales'!$F$594</definedName>
    <definedName name="M.O._Corte_y_Amarre_de_Acero_muros_a_80_cm">'[26]Análisis grales'!$F$738</definedName>
    <definedName name="M.O._fraguache_alta_adherencia">[26]Insumos!$G$271</definedName>
    <definedName name="M.O._Goteros_Colgantes">'[26]Análisis grales'!$F$329</definedName>
    <definedName name="M.O._Instalacion_Alambre_Trinchera">[26]Insumos!$G$722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'[30]LISTA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Excavacion_en_Roca_Dura__a_mano">'[26]Análisis grales'!$F$791</definedName>
    <definedName name="M.o.granito.en.piso">[34]Insumos!$E$91</definedName>
    <definedName name="M.O.instalacion_malla_ciclonica">[26]Insumos!$G$500</definedName>
    <definedName name="M.O.Ligado_de_morteros">'[26]Análisis grales'!$F$258</definedName>
    <definedName name="M.O.LLenado_de_hueco_a_0.40_M">'[26]Análisis grales'!$F$620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'[58]Costos Mano de Obra'!$O$52</definedName>
    <definedName name="M.O.Pulido_y_brillado__a_todo_costo_.">[26]Insumos!$G$499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.O_Acarreo_interno_D_20_mts">'[26]Análisis grales'!$F$860</definedName>
    <definedName name="M.O_Ayudante_de_Carpinteria">'[26]Análisis grales'!$F$472</definedName>
    <definedName name="M.O_Carretilleros_liga_seca">'[26]Análisis grales'!$F$529</definedName>
    <definedName name="M.O_Colocacion_de_Acero_en_Anclajes">'[26]Análisis grales'!$F$4777</definedName>
    <definedName name="M.O_Construccion_de_Badenes">'[26]Análisis grales'!$F$409</definedName>
    <definedName name="M.O_Excavacion_en_caliche">'[26]Análisis grales'!$F$140</definedName>
    <definedName name="M.O_Fino_en_techo_plano_sin_subida_material">'[26]Análisis grales'!$F$348</definedName>
    <definedName name="M.O_Ligado_de_morteros_con_ligadora_2_fundas">'[26]Análisis grales'!$F$484</definedName>
    <definedName name="M.O_Llenado_de_Carretilla">'[26]Análisis grales'!$F$866</definedName>
    <definedName name="M.O_Piso_frotado_y_marcado">'[26]Análisis grales'!$F$363</definedName>
    <definedName name="M.O_Zabaleta_De_Techo">'[26]Análisis grales'!$F$342</definedName>
    <definedName name="M_O_Armadura_Columna">[29]Insumos!$B$78:$D$78</definedName>
    <definedName name="M_O_Armadura_Dintel_y_Viga">[29]Insumos!$B$79:$D$79</definedName>
    <definedName name="M_O_Cantos">[29]Insumos!$B$99:$D$99</definedName>
    <definedName name="M_O_Carpintero_2da._Categoría">[29]Insumos!$B$96:$D$96</definedName>
    <definedName name="M_O_Cerámica_Italiana_en_Pared">[29]Insumos!$B$102:$D$102</definedName>
    <definedName name="M_O_Colocación_Adoquines">[29]Insumos!$B$104:$D$104</definedName>
    <definedName name="M_O_Colocación_de_Bloques_de_4">[29]Insumos!$B$105:$D$105</definedName>
    <definedName name="M_O_Colocación_de_Bloques_de_6">[29]Insumos!$B$106:$D$106</definedName>
    <definedName name="M_O_Colocación_de_Bloques_de_8">[29]Insumos!$B$107:$D$107</definedName>
    <definedName name="M_O_Colocación_Listelos">[29]Insumos!$B$114:$D$114</definedName>
    <definedName name="M_O_Colocación_Piso_Cerámica_Criolla">[29]Insumos!$B$108:$D$108</definedName>
    <definedName name="M_O_Colocación_Piso_de_Granito_40_X_40">[29]Insumos!$B$111:$D$111</definedName>
    <definedName name="M_O_Colocación_Zócalos_de_Cerámica">[29]Insumos!$B$113:$D$113</definedName>
    <definedName name="M_O_Confección_de_Andamios">[29]Insumos!$B$115:$D$115</definedName>
    <definedName name="M_O_Construcción_Acera_Frotada_y_Violinada">[29]Insumos!$B$116:$D$116</definedName>
    <definedName name="M_O_Corte_y_Amarre_de_Varilla">[29]Insumos!$B$119:$D$119</definedName>
    <definedName name="M_O_Elaboración_Trampa_de_Grasa">[29]Insumos!$B$121:$D$121</definedName>
    <definedName name="M_O_Fino_de_Techo_Inclinado">[29]Insumos!$B$83:$D$83</definedName>
    <definedName name="M_O_Fino_de_Techo_Plano">[29]Insumos!$B$84:$D$84</definedName>
    <definedName name="M_O_Llenado_de_huecos">[29]Insumos!$B$86:$D$86</definedName>
    <definedName name="M_O_Maestro">[29]Insumos!$B$87:$D$87</definedName>
    <definedName name="M_O_Pañete_Maestreado_Exterior">[29]Insumos!$B$91:$D$91</definedName>
    <definedName name="M_O_Pañete_Maestreado_Interior">[29]Insumos!$B$92:$D$92</definedName>
    <definedName name="M_O_Preparación_del_Terreno">[29]Insumos!$B$94:$D$94</definedName>
    <definedName name="M_O_Quintal_Trabajado">[29]Insumos!$B$77:$D$77</definedName>
    <definedName name="M_O_Regado__Compactación__Mojado__Trasl.Mat.__A_M">[29]Insumos!$B$132:$D$132</definedName>
    <definedName name="M_O_Subida_de_Materiales">[29]Insumos!$B$95:$D$95</definedName>
    <definedName name="M_O_Técnico_Calificado">[29]Insumos!$B$149:$D$149</definedName>
    <definedName name="M_O_Topografo">[26]Insumos!$G$501</definedName>
    <definedName name="M_O_Zabaletas">[29]Insumos!$B$98:$D$98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'[50]Analisis Unit. '!$F$47</definedName>
    <definedName name="m3arena">'[50]Analisis Unit. '!$F$41</definedName>
    <definedName name="m3arepanete">'[50]Analisis Unit. '!$F$44</definedName>
    <definedName name="m3grava">'[50]Analisis Unit. '!$F$42</definedName>
    <definedName name="MA">[35]M.O.!$C$10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eta_de_5_lbs">[26]Insumos!$G$398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[12]insumo!#REF!</definedName>
    <definedName name="MADERA">[12]insumo!#REF!</definedName>
    <definedName name="Madera_3">#N/A</definedName>
    <definedName name="Madera_de_pino_americano">[26]Insumos!$G$321</definedName>
    <definedName name="Madera_de_pino_tratado">[26]Insumos!$G$322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[12]insumo!$D$28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[32]INS!#REF!</definedName>
    <definedName name="MAESTROCARP">[32]INS!#REF!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itee_12__Tamsuei">[26]Insumos!$G$454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4_pies">'[26]Análisis grales'!$F$2711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'[30]LISTA DE PRECIO'!$C$8</definedName>
    <definedName name="Malla_electrosoldada_2.3_xD2.3__100_x100">[26]Insumos!$G$170</definedName>
    <definedName name="Malla_electrosoldada_2.3_xD2.3__150_x150">[26]Insumos!$G$171</definedName>
    <definedName name="malla_gaviones">[26]Insumos!$G$577</definedName>
    <definedName name="Malla_naranja">[26]Insumos!$G$625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ndar" localSheetId="0" hidden="1">'[11]ANALISIS STO DGO'!#REF!</definedName>
    <definedName name="mandar" hidden="1">'[11]ANALISIS STO DGO'!#REF!</definedName>
    <definedName name="Manejo_de_AC_30_SEOPC">[26]Insumos!$G$554</definedName>
    <definedName name="Manejo_de_Hormigon">'[26]Análisis grales'!$F$1481</definedName>
    <definedName name="MANG34NEGRACALENT" localSheetId="0">#REF!</definedName>
    <definedName name="MANG34NEGRACALENT">#REF!</definedName>
    <definedName name="Manguera_para_jardin_de_1_2_x__50_pies">[26]Insumos!$G$268</definedName>
    <definedName name="Mangueras_y_accesorios_para_curado">[26]Insumos!$G$536</definedName>
    <definedName name="Mano_de_Obra_Acero_3">#N/A</definedName>
    <definedName name="Mano_de_Obra_Colocacion_Geomalla">'[26]Análisis grales'!$F$3019</definedName>
    <definedName name="Mano_de_Obra_Confeccion_de_Escalones_de_Acceso">'[26]Análisis grales'!$F$380</definedName>
    <definedName name="Mano_de_Obra_Madera_3">#N/A</definedName>
    <definedName name="Mano_de_Obra_Panete_a_punta_de_llana">'[26]Análisis grales'!$F$291</definedName>
    <definedName name="Mano_de_obra_Pintura_de_agua_2_manos">'[26]Análisis grales'!$F$455</definedName>
    <definedName name="Mano_de_obra_piso_de_ceramica">'[26]Análisis grales'!$F$4221</definedName>
    <definedName name="Mano_de_obra_Revestimiento_ceramica_hasta_40x40">'[26]Análisis grales'!$F$32</definedName>
    <definedName name="Mano_de_obra_salida_de_techo">[26]Insumos!$G$712</definedName>
    <definedName name="Mano_de_obra_salida_interruptor_doble">'[26]Análisis grales'!$F$185</definedName>
    <definedName name="Mano_de_Obra_Terminacion_Escalones_de_Cemento">'[26]Análisis grales'!$F$373</definedName>
    <definedName name="Mano_de_obra_tomacorriente_doble">'[26]Análisis grales'!$F$194</definedName>
    <definedName name="MANOBRA" localSheetId="0">#REF!</definedName>
    <definedName name="MANOBRA">#REF!</definedName>
    <definedName name="Mantenimiento_de_Transito_para_acometidas_por_Ud">'[26]Análisis grales'!$F$4454</definedName>
    <definedName name="Mantenimiento_de_Transito_por_Mes">'[26]Análisis grales'!$F$3662</definedName>
    <definedName name="Mantenimiento_de_Transito_Y_Acordonamiento_de_Area_durante_Construcción_de_Registro">'[26]Análisis grales'!$F$5432</definedName>
    <definedName name="Maquina_Cortadora_de_Pasto">[26]Insumos!$G$144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ian" localSheetId="0" hidden="1">'[11]ANALISIS STO DGO'!#REF!</definedName>
    <definedName name="marian" hidden="1">'[11]ANALISIS STO DGO'!#REF!</definedName>
    <definedName name="marlon" localSheetId="0" hidden="1">'[13]ANALISIS STO DGO'!#REF!</definedName>
    <definedName name="marlon" hidden="1">'[13]ANALISIS STO DGO'!#REF!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[12]insumo!#REF!</definedName>
    <definedName name="marmolpiso">[12]insumo!#REF!</definedName>
    <definedName name="Mascarilla_para_soldador_careta_y_gafa">[26]Insumos!$G$545</definedName>
    <definedName name="Masilla">[26]Insumos!$G$476</definedName>
    <definedName name="masilla.sheetrock">[53]Insumos!$L$40</definedName>
    <definedName name="Material_de_Asiento_Clase_B">'[26]Análisis grales'!$F$2554</definedName>
    <definedName name="Material_Gastable_para_charlas_y_control">[26]Insumos!$G$632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eriales_Diversos_pintura_lija__masilla__etc">'[26]Análisis grales'!$F$20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lina" localSheetId="0" hidden="1">'[11]ANALISIS STO DGO'!#REF!</definedName>
    <definedName name="Melina" hidden="1">'[11]ANALISIS STO DGO'!#REF!</definedName>
    <definedName name="Mensajero_electrico">[26]Insumos!$G$709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a_Salor_de_Reuniones">[26]Insumos!$G$742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[42]Insumos!$E$30</definedName>
    <definedName name="Mez.Antillana.Pañete">[42]Insumos!$E$31</definedName>
    <definedName name="Mez.Antillana.Pisos">[42]Insumos!$E$32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_2">'[26]Análisis grales'!$F$1101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_PARA_NATILLA">'[26]Análisis grales'!$F$2227</definedName>
    <definedName name="Mezcla1.3.Bloque.panete" localSheetId="0">#REF!</definedName>
    <definedName name="Mezcla1.3.Bloque.panete">#REF!</definedName>
    <definedName name="MEZCLA125">[12]Mezcla!$G$45</definedName>
    <definedName name="MEZCLA13">[12]Mezcla!$G$10</definedName>
    <definedName name="MEZCLA14">[12]Mezcla!$G$17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do_de_Cemento_con_Motoniveladora">'[26]Análisis grales'!$F$694</definedName>
    <definedName name="Mezcladora_sencilla_fregadero">[26]Insumos!$G$403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[12]Mezcla!$G$29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co" localSheetId="0" hidden="1">'[11]ANALISIS STO DGO'!#REF!</definedName>
    <definedName name="mico" hidden="1">'[11]ANALISIS STO DGO'!#REF!</definedName>
    <definedName name="Mion" localSheetId="0" hidden="1">'[11]ANALISIS STO DGO'!#REF!</definedName>
    <definedName name="Mion" hidden="1">'[11]ANALISIS STO DGO'!#REF!</definedName>
    <definedName name="Miscelaneos_por_salida">[26]Insumos!$G$711</definedName>
    <definedName name="miuo" localSheetId="0" hidden="1">'[11]ANALISIS STO DGO'!#REF!</definedName>
    <definedName name="miuo" hidden="1">'[11]ANALISIS STO DGO'!#REF!</definedName>
    <definedName name="miutop" localSheetId="0" hidden="1">'[11]ANALISIS STO DGO'!#REF!</definedName>
    <definedName name="miutop" hidden="1">'[11]ANALISIS STO DGO'!#REF!</definedName>
    <definedName name="mmmm" localSheetId="0">#REF!</definedName>
    <definedName name="mmmm">#REF!</definedName>
    <definedName name="mmmmm" hidden="1">{#N/A,#N/A,FALSE,"Planilha";#N/A,#N/A,FALSE,"Resumo";#N/A,#N/A,FALSE,"Fisico";#N/A,#N/A,FALSE,"Financeiro";#N/A,#N/A,FALSE,"Financeiro"}</definedName>
    <definedName name="mmmmm_1" hidden="1">{#N/A,#N/A,FALSE,"Planilha";#N/A,#N/A,FALSE,"Resumo";#N/A,#N/A,FALSE,"Fisico";#N/A,#N/A,FALSE,"Financeiro";#N/A,#N/A,FALSE,"Financeiro"}</definedName>
    <definedName name="mmmmm_2" hidden="1">{#N/A,#N/A,FALSE,"Planilha";#N/A,#N/A,FALSE,"Resumo";#N/A,#N/A,FALSE,"Fisico";#N/A,#N/A,FALSE,"Financeiro";#N/A,#N/A,FALSE,"Financeiro"}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ada_y_Violinada">'[26]Análisis grales'!$F$418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Andamios_Interiores">'[26]Análisis grales'!$F$499</definedName>
    <definedName name="MO_Ayudante_de_Albanileria">'[26]Análisis grales'!$F$253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ntos_Laterales">'[26]Análisis grales'!$F$745</definedName>
    <definedName name="MO_Cantos_y_Mochetas_vig_col_y_ant">'[26]Análisis grales'!$F$323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arpinterio_de_primera">'[26]Análisis grales'!$F$467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Colocacion_de_Acero">'[26]Análisis grales'!$F$477</definedName>
    <definedName name="MO_Confeccion_de_tapa_Colecto_Registro">'[26]Análisis grales'!$F$427</definedName>
    <definedName name="MO_Confeccion_de_Telford">'[26]Análisis grales'!$F$393</definedName>
    <definedName name="MO_Construccion_de_contenes_hasta_55x30x15">'[26]Análisis grales'!$F$400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Excavacion_en_Roca_Blanda_a_mano">'[26]Análisis grales'!$F$566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Ligado_cal_y_arena">'[26]Análisis grales'!$F$492</definedName>
    <definedName name="MO_LLenado_de_hueco_a_80">'[26]Análisis grales'!$F$606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Nivelador">'[26]Análisis grales'!$F$536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ntura_de_aceite__1era_mano">'[26]Análisis grales'!$F$633</definedName>
    <definedName name="MO_Pintura_de_aceite_2da_mano">'[26]Análisis grales'!$F$639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de_Hormigon_Pulido">'[26]Análisis grales'!$F$355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Violinado_de_Bloques">'[26]Análisis grales'!$F$2655</definedName>
    <definedName name="MO_Zabaleta_De_Piso">'[26]Análisis grales'!$F$336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[37]Análisis!#REF!</definedName>
    <definedName name="Mocheta.Mezcla.Antillana">[37]Análisis!#REF!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lde_Anclajes">'[26]Análisis grales'!$F$4765</definedName>
    <definedName name="Molde_Disipadores_Energia">'[26]Análisis grales'!$F$3792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e_Generico_Madera_Convencional">'[26]Análisis grales'!$F$716</definedName>
    <definedName name="Molde_Metalico_para_confeccion_de_ladrillos">[26]Insumos!$G$270</definedName>
    <definedName name="MOLDE_MURO_RECTO_POR_M2">'[26]Molde Recto Madera'!$H$61</definedName>
    <definedName name="Moldes_columnas_y_vigas_por_m2">'[26]Análisis grales'!$F$657</definedName>
    <definedName name="Moldes_losa_plana_de_Hormigon">'[26]Análisis grales'!$F$646</definedName>
    <definedName name="Moldura.caoba" localSheetId="0">#REF!</definedName>
    <definedName name="Moldura.caoba">#REF!</definedName>
    <definedName name="montilla" localSheetId="0" hidden="1">'[11]ANALISIS STO DGO'!#REF!</definedName>
    <definedName name="montilla" hidden="1">'[11]ANALISIS STO DGO'!#REF!</definedName>
    <definedName name="Montura_de_Fregadero_sencillo">'[26]Análisis grales'!$F$449</definedName>
    <definedName name="Montura_de_Inodoro">'[26]Análisis grales'!$F$435</definedName>
    <definedName name="Montura_de_Lavamanos">'[26]Análisis grales'!$F$442</definedName>
    <definedName name="MOPISOCERAMICA" localSheetId="0">[32]INS!#REF!</definedName>
    <definedName name="MOPISOCERAMICA">[32]INS!#REF!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'[50]Analisis Unit. '!$F$85</definedName>
    <definedName name="Mortero.1.2.Impermeabilizante" localSheetId="0">#REF!</definedName>
    <definedName name="Mortero.1.2.Impermeabilizante">#REF!</definedName>
    <definedName name="mortero.1.4.pañete">'[58]Ana.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_1_1.5_5">'[26]Análisis grales'!$F$1074</definedName>
    <definedName name="MORTERO_1_2_5">'[26]Análisis grales'!$F$1042</definedName>
    <definedName name="MORTERO_1_3__PORTLAND">'[26]Análisis grales'!$F$1084</definedName>
    <definedName name="MORTERO_1_4_PARA_PISO">'[26]Análisis grales'!$F$1051</definedName>
    <definedName name="MORTERO_1_5__PORTLAND__PARA_FRAGUACHE">'[26]analisis MVSUR'!$G$75</definedName>
    <definedName name="Mortero_Hormigon_tipo_Grout_Sika_213">'[26]analisis MVSUR'!$G$354</definedName>
    <definedName name="Mortero_sobre_Losa_Inferior_para_la_Pendiente_de_Drenaje_en_registo__MORTERO_1_3__PORTLAND">'[26]Análisis grales'!$F$3068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aico_de_granito_fondo_blanco_30x30">[26]Insumos!$G$93</definedName>
    <definedName name="mosbotichinorojo" localSheetId="0">[12]insumo!#REF!</definedName>
    <definedName name="mosbotichinorojo">[12]insumo!#REF!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zaicoFG" localSheetId="0">[12]insumo!#REF!</definedName>
    <definedName name="mozaicoFG">[12]insumo!#REF!</definedName>
    <definedName name="muro" localSheetId="0" hidden="1">'[11]ANALISIS STO DGO'!#REF!</definedName>
    <definedName name="muro" hidden="1">'[11]ANALISIS STO DGO'!#REF!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[49]Análisis!$N$845</definedName>
    <definedName name="Muro.Bloque.6cm.BNP">[49]Análisis!$N$821</definedName>
    <definedName name="Muro.Bloque.6cm.SNPT">[49]Análisis!$N$808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[59]Análisis!$D$729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[34]Análisis!$D$286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'[60]Muros Interiores h=2.8 m '!$E$64</definedName>
    <definedName name="MURO_30">'[26]CUANTIA ELEM. EST.'!$J$86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'[60]MurosInt.h=2.8 m Plycem 2 lados'!$E$64</definedName>
    <definedName name="muros.una.cshee.plycem">'[60]MurosInt.h=2.8 m U C con plycem'!$E$64</definedName>
    <definedName name="MUROS_AN" localSheetId="0">#REF!</definedName>
    <definedName name="MUROS_AN">#REF!</definedName>
    <definedName name="Muros_de_Hormigon_Armado_de_20_cm">'[26]Análisis grales'!$F$5151</definedName>
    <definedName name="Muros_de_Hormigon_Armado_de_25_cm">'[26]Análisis grales'!$F$4872</definedName>
    <definedName name="Muros_de_Hormigon_Armado_de_30_cm">'[26]Análisis grales'!$F$4886</definedName>
    <definedName name="Muros_de_ladrillos_5x10x20">'[26]Análisis grales'!$F$2323</definedName>
    <definedName name="Muros_New_Jersey_Movil__2.40x1.20___P_Señalizacion_y_Proteccion_en_Limites_de_Seguridad_de_Obra">[26]Insumos!$G$641</definedName>
    <definedName name="n" localSheetId="0">#REF!</definedName>
    <definedName name="n">#REF!</definedName>
    <definedName name="NADA" localSheetId="0">[77]Insumos!#REF!</definedName>
    <definedName name="NADA">[77]Insumos!#REF!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evera_de_hielo_y_agua_5_gls">[26]Insumos!$G$640</definedName>
    <definedName name="nh" localSheetId="0">#REF!</definedName>
    <definedName name="nh">#REF!</definedName>
    <definedName name="NINGUNA" localSheetId="0">[77]Insumos!#REF!</definedName>
    <definedName name="NINGUNA">[77]Insumos!#REF!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on" localSheetId="0" hidden="1">'[11]ANALISIS STO DGO'!#REF!</definedName>
    <definedName name="nion" hidden="1">'[11]ANALISIS STO DGO'!#REF!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de_HG_de_media_de_2_pulg.">[26]Insumos!$G$111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_niquelado_3_8_x3">[26]Insumos!$G$69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ples_niquel._3_8__x_3">[26]Insumos!$G$371</definedName>
    <definedName name="Nivelacion_a_mano">'[26]Análisis grales'!$F$93</definedName>
    <definedName name="NUEVA" localSheetId="0">#REF!</definedName>
    <definedName name="NUEVA">#REF!</definedName>
    <definedName name="NUEVO" localSheetId="0" hidden="1">#REF!</definedName>
    <definedName name="NUEVO" hidden="1">#REF!</definedName>
    <definedName name="nuil" localSheetId="0" hidden="1">'[11]ANALISIS STO DGO'!#REF!</definedName>
    <definedName name="nuil" hidden="1">'[11]ANALISIS STO DGO'!#REF!</definedName>
    <definedName name="num_linhas" localSheetId="0">#REF!</definedName>
    <definedName name="num_linhas">#REF!</definedName>
    <definedName name="o" localSheetId="0">[32]INS!#REF!</definedName>
    <definedName name="o">[32]INS!#REF!</definedName>
    <definedName name="Obra.Civil.Ext." localSheetId="0">#REF!</definedName>
    <definedName name="Obra.Civil.Ext.">#REF!</definedName>
    <definedName name="Olga" localSheetId="0" hidden="1">'[11]ANALISIS STO DGO'!#REF!</definedName>
    <definedName name="Olga" hidden="1">'[11]ANALISIS STO DGO'!#REF!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Compactador_Manual">'[26]Análisis grales'!$F$992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[51]OBRAMANO!$F$72</definedName>
    <definedName name="operadorretro">[51]OBRAMANO!$F$77</definedName>
    <definedName name="operadorrodillo">[51]OBRAMANO!$F$75</definedName>
    <definedName name="operadortractor">[51]OBRAMANO!$F$76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[54]SALARIOS!$C$10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[12]insumo!#REF!</definedName>
    <definedName name="ORINALSENCILLO">[12]insumo!#REF!</definedName>
    <definedName name="ORIPEQBCO" localSheetId="0">#REF!</definedName>
    <definedName name="ORIPEQBCO">#REF!</definedName>
    <definedName name="OXIDOROJO" localSheetId="0">#REF!</definedName>
    <definedName name="OXIDOROJO">#REF!</definedName>
    <definedName name="Oxigeno">[26]Insumos!$G$535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[78]peso!#REF!</definedName>
    <definedName name="p">[78]peso!#REF!</definedName>
    <definedName name="P.U.Amercoat_385ASA_2">#N/A</definedName>
    <definedName name="P.U.Amercoat_385ASA_3">#N/A</definedName>
    <definedName name="P.U.Dimecote9">[79]Insumos!$E$13</definedName>
    <definedName name="P.U.Dimecote9_2">#N/A</definedName>
    <definedName name="P.U.Dimecote9_3">#N/A</definedName>
    <definedName name="P.U.Thinner1000">[79]Insumos!$E$12</definedName>
    <definedName name="P.U.Thinner1000_2">#N/A</definedName>
    <definedName name="P.U.Thinner1000_3">#N/A</definedName>
    <definedName name="P.U.Urethane_Acrilico">[79]Insumos!$E$17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[17]Ins!$E$337</definedName>
    <definedName name="P_CLAVO">[17]Ins!$E$909</definedName>
    <definedName name="P_HILO">[17]Herram!$E$24</definedName>
    <definedName name="P_PINO1x4x12BR">[17]Ins!$E$917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as_corrientes">[26]Insumos!$G$397</definedName>
    <definedName name="Palas_de_corte">[26]Insumos!$G$396</definedName>
    <definedName name="PALM" localSheetId="0">#REF!</definedName>
    <definedName name="PALM">#REF!</definedName>
    <definedName name="Palometas_1_1_2_c_copa_p_mc">[26]Insumos!$G$472</definedName>
    <definedName name="Palometas_Dobles">[26]Insumos!$G$721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'[30]LISTA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_de_Mezcla_en_Techos_Vigas_y_Dinteles">'[26]analisis MVSUR'!$G$214</definedName>
    <definedName name="Panete_Liso_Interior_Sobre_Bloques">'[26]Análisis grales'!$F$4671</definedName>
    <definedName name="Panete_Pulido">'[26]Análisis grales'!$F$1246</definedName>
    <definedName name="Panete_rateado_a_punta_de_llana">'[26]Análisis grales'!$F$1255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[37]Análisis!#REF!</definedName>
    <definedName name="Pañete.Exterior.Antillano">[37]Análisis!#REF!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[37]Análisis!#REF!</definedName>
    <definedName name="Pañete.Interior.Antillano">[37]Análisis!#REF!</definedName>
    <definedName name="Pañete.Paredes">[49]Análisis!$N$906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[37]Análisis!#REF!</definedName>
    <definedName name="Pañete.Techo.Horiz.Mezcla.Antillana">[37]Análisis!#REF!</definedName>
    <definedName name="Pañete.Techo.Horizontal" localSheetId="0">#REF!</definedName>
    <definedName name="Pañete.Techo.Horizontal">#REF!</definedName>
    <definedName name="Pañete_de_Columnas_Aisladas__MO">'[26]Análisis grales'!$F$307</definedName>
    <definedName name="Pañete_en_Techos_y_Vigas">'[26]analisis MVSUR'!$G$222</definedName>
    <definedName name="Pañete_Interior_a_plomo">'[26]Análisis grales'!$F$299</definedName>
    <definedName name="Pañete_liso_en_columnas_aisladas">'[26]Análisis grales'!$F$1233</definedName>
    <definedName name="Pañete_pulido_sin_color">'[26]Análisis grales'!$F$315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oi" localSheetId="0" hidden="1">'[11]ANALISIS STO DGO'!#REF!</definedName>
    <definedName name="paroi" hidden="1">'[11]ANALISIS STO DGO'!#REF!</definedName>
    <definedName name="Parque.Infantil" localSheetId="0">#REF!</definedName>
    <definedName name="Parque.Infantil">#REF!</definedName>
    <definedName name="Parrillas_de_piso__niqueladas">[26]Insumos!$G$68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avimentadora">[26]Insumos!$G$530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O" localSheetId="0" hidden="1">'[11]ANALISIS STO DGO'!#REF!</definedName>
    <definedName name="PEDRO" hidden="1">'[11]ANALISIS STO DGO'!#REF!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[43]MO!$B$11</definedName>
    <definedName name="PEONCARP" localSheetId="0">[32]INS!#REF!</definedName>
    <definedName name="PEONCARP">[32]INS!#REF!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OS" localSheetId="0" hidden="1">'[11]ANALISIS STO DGO'!#REF!</definedName>
    <definedName name="pEOS" hidden="1">'[11]ANALISIS STO DGO'!#REF!</definedName>
    <definedName name="PERFIL_CUADRADO_34">[43]INSU!$B$91</definedName>
    <definedName name="Pergolado.9pies" localSheetId="0">[37]Análisis!#REF!</definedName>
    <definedName name="Pergolado.9pies">[37]Análisis!#REF!</definedName>
    <definedName name="pergolado.area.piscina">[59]Análisis!$D$1633</definedName>
    <definedName name="Pergolado.Madera" localSheetId="0">[37]Análisis!#REF!</definedName>
    <definedName name="Pergolado.Madera">[37]Análisis!#REF!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ro" localSheetId="0" hidden="1">'[11]ANALISIS STO DGO'!#REF!</definedName>
    <definedName name="pero" hidden="1">'[11]ANALISIS STO DGO'!#REF!</definedName>
    <definedName name="perot" localSheetId="0" hidden="1">'[11]ANALISIS STO DGO'!#REF!</definedName>
    <definedName name="perot" hidden="1">'[11]ANALISIS STO DGO'!#REF!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_para_amolar_cuñas_compresor">[26]Insumos!$G$559</definedName>
    <definedName name="Piedra_para_Encache_y_o_Gaviones">[26]Insumos!$G$408</definedName>
    <definedName name="Piedra_Para_Pintura">[26]Insumos!$G$399</definedName>
    <definedName name="PIEDRAS" localSheetId="0">#REF!</definedName>
    <definedName name="PIEDRAS">#REF!</definedName>
    <definedName name="PINO">[54]INS!$D$770</definedName>
    <definedName name="Pino.Americano" localSheetId="0">#REF!</definedName>
    <definedName name="Pino.Americano">#REF!</definedName>
    <definedName name="pino.tratado">[80]Insumos!$C$35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[59]Análisis!$D$1562</definedName>
    <definedName name="Pintura.Epoxica.Popular.MA" localSheetId="0">#REF!</definedName>
    <definedName name="Pintura.Epoxica.Popular.MA">#REF!</definedName>
    <definedName name="pintura.man.puertas">[57]Análisis!$D$1549</definedName>
    <definedName name="pintura.mant.puertas">[56]Análisis!$D$1164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[57]Análisis!$D$1556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acrilica_blanco_00_Tropical">[26]Insumos!$G$505</definedName>
    <definedName name="Pintura_Amarilla_en_Bordillos">[26]Insumos!$G$586</definedName>
    <definedName name="Pintura_Baranda_de_Puentes">[26]Insumos!$G$595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de_aceite__aplicacion">'[26]analisis MVSUR'!$G$283</definedName>
    <definedName name="Pintura_de_Mantenimiento">[26]Insumos!$G$352</definedName>
    <definedName name="Pintura_Economica_suministro">[26]Insumos!$G$151</definedName>
    <definedName name="Pintura_Epoxica">[26]Insumos!$G$354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nzas_soldador_portaelectrodo_500_amper">[26]Insumos!$G$544</definedName>
    <definedName name="Piscina" localSheetId="0">#REF!</definedName>
    <definedName name="Piscina">#REF!</definedName>
    <definedName name="Piscina.Crhist" localSheetId="0">[37]Análisis!#REF!</definedName>
    <definedName name="Piscina.Crhist">[37]Análisis!#REF!</definedName>
    <definedName name="Piscina.Losa.Fondo" localSheetId="0">[37]Análisis!#REF!</definedName>
    <definedName name="Piscina.Losa.Fondo">[37]Análisis!#REF!</definedName>
    <definedName name="Piscina.Muro" localSheetId="0">[37]Análisis!#REF!</definedName>
    <definedName name="Piscina.Muro">[37]Análisis!#REF!</definedName>
    <definedName name="PiscinaKurt" localSheetId="0">[37]Análisis!#REF!</definedName>
    <definedName name="PiscinaKurt">[37]Análisis!#REF!</definedName>
    <definedName name="Pisntura.Piscina" localSheetId="0">[37]Análisis!#REF!</definedName>
    <definedName name="Pisntura.Piscina">[37]Análisis!#REF!</definedName>
    <definedName name="Piso.Baldosin30x60" localSheetId="0">[37]Análisis!#REF!</definedName>
    <definedName name="Piso.Baldosin30x60">[37]Análisis!#REF!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[81]Análisis!#REF!</definedName>
    <definedName name="Piso.Ceram.Boston">[81]Análisis!#REF!</definedName>
    <definedName name="Piso.Ceram.Etrusco.30x30" localSheetId="0">#REF!</definedName>
    <definedName name="Piso.Ceram.Etrusco.30x30">#REF!</definedName>
    <definedName name="Piso.Ceram.Gres.Piso.Mezc.Antillana" localSheetId="0">[37]Análisis!#REF!</definedName>
    <definedName name="Piso.Ceram.Gres.Piso.Mezc.Antillana">[37]Análisis!#REF!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[34]Análisis!$D$580</definedName>
    <definedName name="Piso.Ceram.Ultra.Bco." localSheetId="0">#REF!</definedName>
    <definedName name="Piso.Ceram.Ultra.Bco.">#REF!</definedName>
    <definedName name="Piso.Cerámica" localSheetId="0">[37]Análisis!#REF!</definedName>
    <definedName name="Piso.Cerámica">[37]Análisis!#REF!</definedName>
    <definedName name="Piso.Ceramica.A">[34]Análisis!$D$522</definedName>
    <definedName name="piso.ceramica.antideslizante" localSheetId="0">#REF!</definedName>
    <definedName name="piso.ceramica.antideslizante">#REF!</definedName>
    <definedName name="Piso.Ceramica.B">[34]Análisis!$D$541</definedName>
    <definedName name="Piso.Ceramica.C">[34]Análisis!$D$560</definedName>
    <definedName name="Piso.Cerámica.Importada" localSheetId="0">#REF!</definedName>
    <definedName name="Piso.Cerámica.Importada">#REF!</definedName>
    <definedName name="Piso.Cerámica.Mezc.Antillana" localSheetId="0">[37]Análisis!#REF!</definedName>
    <definedName name="Piso.Cerámica.Mezc.Antillana">[37]Análisis!#REF!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[34]Análisis!$D$415</definedName>
    <definedName name="piso.granito.ext.rosado">[34]Análisis!$D$427</definedName>
    <definedName name="piso.granito.ext.rozado">[34]Análisis!$D$427</definedName>
    <definedName name="Piso.granito.fondo.blanco">[34]Análisis!$D$449</definedName>
    <definedName name="Piso.granito.fondo.gris">[34]Análisis!$D$460</definedName>
    <definedName name="piso.granito.p.exterior.rojo">[34]Análisis!$D$438</definedName>
    <definedName name="piso.granito.p.exterior.rosado">[34]Análisis!$D$438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[37]Análisis!#REF!</definedName>
    <definedName name="Piso.Mármol.crema">[37]Análisis!#REF!</definedName>
    <definedName name="Piso.marmol.Tipo.B" localSheetId="0">#REF!</definedName>
    <definedName name="Piso.marmol.Tipo.B">#REF!</definedName>
    <definedName name="piso.mosaico.25x25">[57]Análisis!$D$1256</definedName>
    <definedName name="piso.porcelanato.40x40">[34]Análisis!$D$491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de_H.A._con_malla_Pulido">'[26]Análisis grales'!$F$3040</definedName>
    <definedName name="Piso_de_Hormigon_Pulido">'[26]Análisis grales'!$F$1328</definedName>
    <definedName name="PISO_GRANITO_FONDO_BCO">[43]INSU!$B$103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[12]insumo!#REF!</definedName>
    <definedName name="PITACRILLICA">[12]insumo!#REF!</definedName>
    <definedName name="PITECONOMICA" localSheetId="0">[12]insumo!#REF!</definedName>
    <definedName name="PITECONOMICA">[12]insumo!#REF!</definedName>
    <definedName name="pitesmalte" localSheetId="0">[12]insumo!#REF!</definedName>
    <definedName name="pitesmalte">[12]insumo!#REF!</definedName>
    <definedName name="PITMANTENIMIENTO" localSheetId="0">[12]insumo!#REF!</definedName>
    <definedName name="PITMANTENIMIENTO">[12]insumo!#REF!</definedName>
    <definedName name="pitoxidoverde" localSheetId="0">[12]insumo!#REF!</definedName>
    <definedName name="pitoxidoverde">[12]insumo!#REF!</definedName>
    <definedName name="PITSATINADA" localSheetId="0">[12]insumo!#REF!</definedName>
    <definedName name="PITSATINADA">[12]insumo!#REF!</definedName>
    <definedName name="pitsemiglos" localSheetId="0">[12]insumo!#REF!</definedName>
    <definedName name="pitsemiglos">[12]insumo!#REF!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ón_de_PVC">[26]Insumos!$G$159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'[60]Plafond Sheetrock'!$E$54</definedName>
    <definedName name="Plafond_PVC_2x4_a_todo_costo">'[26]Análisis grales'!$F$4339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acero_12.5mm_x1.22mm_x_2.40m">[26]Insumos!$G$84</definedName>
    <definedName name="Plancha_de_acero_8.0mm_x1.22mm_x2.40m">[26]Insumos!$G$83</definedName>
    <definedName name="Plancha_de_Plywood_4_x8_x3_4_3">#N/A</definedName>
    <definedName name="Planchuelas_3_16_x3_x16">[26]Insumos!$G$412</definedName>
    <definedName name="planta.electrica500w">[34]Resumen!$D$25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[43]INSU!$B$90</definedName>
    <definedName name="Platea.Fundación.Villa" localSheetId="0">#REF!</definedName>
    <definedName name="Platea.Fundación.Villa">#REF!</definedName>
    <definedName name="platea.piscina">[59]Análisis!$D$200</definedName>
    <definedName name="PLATEA_25">'[26]CUANTIA ELEM. EST.'!$J$67</definedName>
    <definedName name="Platea_de_20_cm__1_2¨_a_0.16_AD__DC">'[26]Análisis grales'!$F$5137</definedName>
    <definedName name="Platea_de_25_cm__1_2¨_a_0.12_CS_AD___1_2__a_0.25_CI_AD">'[26]Análisis grales'!$F$4858</definedName>
    <definedName name="Platea_de_40_cm__1_2¨_a_0.16_AD__DC">'[26]Análisis grales'!$F$4844</definedName>
    <definedName name="Platea_de_45_cm__AS_1_2¨_a_0.25_AD_AI_1_2_a_20_AD">'[26]Proteccion de Tuberias'!$F$7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[32]INS!$D$563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[32]INS!#REF!</definedName>
    <definedName name="PLOMERO">[32]INS!#REF!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[32]INS!#REF!</definedName>
    <definedName name="PLOMEROAYUDANTE">[32]INS!#REF!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[32]INS!#REF!</definedName>
    <definedName name="PLOMEROOFICIAL">[32]INS!#REF!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_wood_4_x8_x3_4__2_caras">[26]Insumos!$G$343</definedName>
    <definedName name="Ply_wood_4x8x3_4_1_cara_">[26]Insumos!$G$341</definedName>
    <definedName name="PLYWOOD" localSheetId="0">[12]insumo!#REF!</definedName>
    <definedName name="PLYWOOD">[12]insumo!#REF!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[48]precios!#REF!</definedName>
    <definedName name="pmadera2162">[48]precios!#REF!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[82]PRESUPUESTO!$O$9:$O$236</definedName>
    <definedName name="Poblado.Columnas" localSheetId="0">[37]Análisis!#REF!</definedName>
    <definedName name="Poblado.Columnas">[37]Análisis!#REF!</definedName>
    <definedName name="Poblado.Comercial" localSheetId="0">#REF!</definedName>
    <definedName name="Poblado.Comercial">#REF!</definedName>
    <definedName name="Poblado.Zap.Columna" localSheetId="0">[37]Análisis!#REF!</definedName>
    <definedName name="Poblado.Zap.Columna">[37]Análisis!#REF!</definedName>
    <definedName name="poiu" localSheetId="0" hidden="1">'[11]ANALISIS STO DGO'!#REF!</definedName>
    <definedName name="poiu" hidden="1">'[11]ANALISIS STO DGO'!#REF!</definedName>
    <definedName name="Porcelanato30x60">[34]Análisis!$D$512</definedName>
    <definedName name="porcentaje_3">"$#REF!.$J$12"</definedName>
    <definedName name="port" localSheetId="0" hidden="1">'[11]ANALISIS STO DGO'!#REF!</definedName>
    <definedName name="port" hidden="1">'[11]ANALISIS STO DGO'!#REF!</definedName>
    <definedName name="Porta_Rolo_para_pintura">[26]Insumos!$G$156</definedName>
    <definedName name="PORTACANDADO" localSheetId="0">#REF!</definedName>
    <definedName name="PORTACANDADO">#REF!</definedName>
    <definedName name="Portamira">'[26]Análisis grales'!$F$670</definedName>
    <definedName name="Poste_3x3x5_para_alambrada_verja">[26]Insumos!$G$462</definedName>
    <definedName name="Poste_barra_de_defensa">[26]Insumos!$G$162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'[83]med.mov.de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os">[84]Precios!$A$4:$F$1576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tección_Taludes_con_Grama">'[26]Análisis grales'!$F$1868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[37]Análisis!#REF!</definedName>
    <definedName name="Puerta.Apanelada.Pino">[37]Análisis!#REF!</definedName>
    <definedName name="Puerta.Caoba.Vidrio" localSheetId="0">[37]Análisis!#REF!</definedName>
    <definedName name="Puerta.Caoba.Vidrio">[37]Análisis!#REF!</definedName>
    <definedName name="Puerta.Closet" localSheetId="0">[37]Análisis!#REF!</definedName>
    <definedName name="Puerta.Closet">[37]Análisis!#REF!</definedName>
    <definedName name="Puerta.closet.caoba" localSheetId="0">#REF!</definedName>
    <definedName name="Puerta.closet.caoba">#REF!</definedName>
    <definedName name="puerta.enrollable.p.moteles">[34]Insumos!$E$42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[37]Análisis!#REF!</definedName>
    <definedName name="Puerta.Pino.Vidrio">[37]Análisis!#REF!</definedName>
    <definedName name="Puerta.Plywood" localSheetId="0">[37]Análisis!#REF!</definedName>
    <definedName name="Puerta.Plywood">[37]Análisis!#REF!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ertas_Corrediza_en_Tola__Hierro_Galvanizado_y_Malla_Ciclónica">[26]Insumos!$G$87</definedName>
    <definedName name="Puertas_everdoor">[26]Insumos!$G$678</definedName>
    <definedName name="puerto" localSheetId="0" hidden="1">'[11]ANALISIS STO DGO'!#REF!</definedName>
    <definedName name="puerto" hidden="1">'[11]ANALISIS STO DGO'!#REF!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'[29]Análisis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[32]INS!$D$568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[85]INS!#REF!</definedName>
    <definedName name="QQ">[85]INS!#REF!</definedName>
    <definedName name="QQQ" localSheetId="0">[25]M.O.!#REF!</definedName>
    <definedName name="QQQ">[25]M.O.!#REF!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ER" localSheetId="0" hidden="1">'[11]ANALISIS STO DGO'!#REF!</definedName>
    <definedName name="QUER" hidden="1">'[11]ANALISIS STO DGO'!#REF!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[71]Ana!#REF!</definedName>
    <definedName name="QUICIOGRABOTI40COL">[71]Ana!#REF!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[82]PRESUPUESTO!$M$10:$AH$731</definedName>
    <definedName name="qwe">[2]PRESUPUESTO!$D$133</definedName>
    <definedName name="qwe_6" localSheetId="0">#REF!</definedName>
    <definedName name="qwe_6">#REF!</definedName>
    <definedName name="qwer" localSheetId="0" hidden="1">'[11]ANALISIS STO DGO'!#REF!</definedName>
    <definedName name="qwer" hidden="1">'[11]ANALISIS STO DGO'!#REF!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nitas_encofrado_alquiler_por_mes">[26]Insumos!$G$665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aul" localSheetId="0" hidden="1">'[11]ANALISIS STO DGO'!#REF!</definedName>
    <definedName name="raul" hidden="1">'[11]ANALISIS STO DGO'!#REF!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onstruccion_de_canal_de_alimentacion_cisterna_de_bombeo_l_10m___ancho__0.5__h_0.8_m">'[26]Análisis grales'!$F$4626</definedName>
    <definedName name="Recreación">'[34]Hoja de presupuesto'!$G$173</definedName>
    <definedName name="Red_de_Drenaje__de_3__en_Campamento">'[26]Análisis grales'!$F$3515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de_3_8____1_2">[26]Insumos!$G$388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4__a_3">[26]Insumos!$G$384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[86]COF!$G$733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ado__nivelado__comp._y_mojado_arcilla_e_20_cm">'[26]Análisis grales'!$F$936</definedName>
    <definedName name="Regado__nivelado__comp._y_mojado_e_20_cm">'[26]Análisis grales'!$F$936</definedName>
    <definedName name="Regado__nivelado__mojado_y_compactado_relleno_camino__e_20cm">'[26]Análisis grales'!$F$1964</definedName>
    <definedName name="Regado_de_Agua_con_Camion_arcilla">'[26]Análisis grales'!$F$923</definedName>
    <definedName name="Regado_material_a_mano">'[26]Análisis grales'!$F$2497</definedName>
    <definedName name="Regado_y_Nivelado_con_gredar_e_15_cm_arcilla">'[26]Análisis grales'!$F$930</definedName>
    <definedName name="Regado_y_Nivelado_con_gredar_e_20_cm">'[26]Análisis grales'!$F$930</definedName>
    <definedName name="REGISTRO__2.4_X_2.4_X_ALTURA_DE_2.10_PARA_CAUDALIMETRO__Electromagnetico_Waterflux_3000_v3__DE_12">'[26]REGISTROS HORM VAC INSITU'!$O$85</definedName>
    <definedName name="REGISTRO__2.4_X_2.4_X_ALTURA_DE_2.10_PARA_CAUDALIMETRO__Electromagnetico_Waterflux_3000_v3__DE_16">'[26]REGISTROS HORM VAC INSITU'!$O$123</definedName>
    <definedName name="REGISTRO__2.4_X_2.4_X_ALTURA_DE_2.10_PARA_CAUDALIMETRO__Electromagnetico_Waterflux_3000_v3__DE_8">'[26]REGISTROS HORM VAC INSITU'!$O$48</definedName>
    <definedName name="REGISTRO_1.7X2.31__Medidas_Internas___CON_ALTURA_TOTAL_DE_3.45_PARA_VALVULA_VILLEGAS">'[26]REGISTROS HA VS RValv y Cpurga'!$O$29</definedName>
    <definedName name="REGISTRO_2.3X2.5_CON_ALTURA_TOTAL_DE_2.9_CAUDALIMETRO__EB">'[26]REGISTROS HORM VAC INSITU EB'!$O$25</definedName>
    <definedName name="REGISTRO_2.9X2.9_CON_ALTURA_DE_2.10_PARA_CAUDALIMETRO__Electromagnetico_Waterflux_3000_v3__DE_20">'[26]REGISTROS HORM VAC INSITU'!$O$161</definedName>
    <definedName name="REGISTRO_2.9X2.9_CON_ALTURA_DE_2.10_PARA_CAUDALIMETRO__Ultrasonico_Optisonic_6000_____de_20">'[26]REGISTROS HORM VAC INSITU'!$O$198</definedName>
    <definedName name="REGISTRO_3.90x2.95_CON_ALTURA_TOTAL_DE_3.36">'[26]REGISTROS HORM VAC INSITU EB'!$O$44</definedName>
    <definedName name="Registro_camara_de_inspeccion_100X100X60">'[26]Análisis grales'!$F$1358</definedName>
    <definedName name="REGISTRO_CIRCULAR_PREFABRICADO_PARA_CAUDALIMETRO__Electromagnetico_Waterflux_3000_v3__DE_2">'[26]REGISTROS PREFABRICADOS'!$O$26</definedName>
    <definedName name="REGISTRO_CIRCULAR_PREFABRICADO_PARA_CAUDALIMETRO__Electromagnetico_Waterflux_3000_v3__DE_3">'[26]REGISTROS PREFABRICADOS'!$O$48</definedName>
    <definedName name="REGISTRO_CIRCULAR_PREFABRICADO_PARA_CAUDALIMETRO__Electromagnetico_Waterflux_3000_v3__DE_4">'[26]REGISTROS PREFABRICADOS'!$O$69</definedName>
    <definedName name="REGISTRO_CIRCULAR_PREFABRICADO_PARA_CAUDALIMETRO__Electromagnetico_Waterflux_3000_v3__DE_6">'[26]REGISTROS PREFABRICADOS'!$O$90</definedName>
    <definedName name="Registro_de_ladrillo_hasta_2.7_ml_de_altura">'[26]Análisis grales'!$F$2261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_PARA_CAUDALIMETRO_VILLEGAS_1.65x1.75_CON_ALTURA_TOTAL_DE_2.30">'[26]REGISTROS HA Caudalimetros'!$O$46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ara_imbornal">[26]Insumos!$G$441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_Compactado_para_Estructuras___dist_acarreo__hasta_15km">'[26]Análisis grales'!$F$2430</definedName>
    <definedName name="Relleno_Material_Granular_Tipo_Base_desde_Fagenca">[26]Insumos!$G$149</definedName>
    <definedName name="Relleno_perimetral_en_estructuras_de_EB">'[26]Análisis grales'!$F$4837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_de_Alcantarilla_tubular_de_hasta_122_cm.__48___de_diametro_interior">'[26]Análisis grales'!$F$3336</definedName>
    <definedName name="Remocion_verja_de_alambre_de_puas">'[26]Análisis grales'!$F$708</definedName>
    <definedName name="Remocion_y_bote_de_asfalto">'[26]Análisis grales'!$F$84</definedName>
    <definedName name="Remocion_y_bote_de_asfalto_en_cruce_de_Puente_a_Villegas">'[26]Análisis grales'!$F$5273</definedName>
    <definedName name="Remocion_y_bote_de_asfalto_Registro">'[26]Análisis grales'!$F$5445</definedName>
    <definedName name="Remocion_y_Re_Colocacion_Linea_de_Tuberias_de_Suministro_de_Agua_Potable_Existente">'[26]Análisis grales'!$F$2904</definedName>
    <definedName name="REMOCIONCVMANO" localSheetId="0">#REF!</definedName>
    <definedName name="REMOCIONCVMANO">#REF!</definedName>
    <definedName name="Remociony_Carguio_de_asfalto__Levantamiento_de_asfalto_cortado_y_carguio_a_camion">'[26]Análisis grales'!$F$5304</definedName>
    <definedName name="Rendimiento_D8K_en_Material_Inservible_Base_y_Subbase_Vieja">'[26]Param.eq pesado'!$D$419</definedName>
    <definedName name="Reparacion_con_Pintura_de_Epoxica_en_paneles_Hormigon_Visto">'[26]Análisis grales'!$F$2968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_Agua_Potable">'[26]Análisis grales'!$F$5294</definedName>
    <definedName name="Replanteo_de_Tuberias_acceso_a_EB">'[26]Análisis grales'!$F$4803</definedName>
    <definedName name="Replanteo_de_verja">'[26]Análisis grales'!$F$3955</definedName>
    <definedName name="Replanteo_y_Control_Topografico_Cruce_Puente_para_LI_Villegas">'[26]Análisis grales'!$F$5263</definedName>
    <definedName name="Replanteo_y_Control_Topografico_EB">'[26]Análisis grales'!$F$5117</definedName>
    <definedName name="Replanteo_y_Control_Topografico_Estructura_de_Entrega">'[26]Análisis grales'!$F$5127</definedName>
    <definedName name="Replanteo_y_Control_Topografico_Estructura_Sifon_de_LI_Pomier">'[26]Análisis grales'!$F$5194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ane_de_Superficies_vaciadas__basico__Tipo_1">'[26]Análisis grales'!$F$4795</definedName>
    <definedName name="Respirador_para_particulas">[26]Insumos!$G$604</definedName>
    <definedName name="REST.BUFFET.Y.COCINA" localSheetId="0">#REF!</definedName>
    <definedName name="REST.BUFFET.Y.COCINA">#REF!</definedName>
    <definedName name="Rest.Coc.C" localSheetId="0">[37]Análisis!#REF!</definedName>
    <definedName name="Rest.Coc.C">[37]Análisis!#REF!</definedName>
    <definedName name="Rest.Coc.C1.3.5" localSheetId="0">[37]Análisis!#REF!</definedName>
    <definedName name="Rest.Coc.C1.3.5">[37]Análisis!#REF!</definedName>
    <definedName name="Rest.Coc.C2" localSheetId="0">[37]Análisis!#REF!</definedName>
    <definedName name="Rest.Coc.C2">[37]Análisis!#REF!</definedName>
    <definedName name="Rest.Coc.C4" localSheetId="0">[37]Análisis!#REF!</definedName>
    <definedName name="Rest.Coc.C4">[37]Análisis!#REF!</definedName>
    <definedName name="Rest.Coc.C6" localSheetId="0">[37]Análisis!#REF!</definedName>
    <definedName name="Rest.Coc.C6">[37]Análisis!#REF!</definedName>
    <definedName name="Rest.Coc.C7" localSheetId="0">[37]Análisis!#REF!</definedName>
    <definedName name="Rest.Coc.C7">[37]Análisis!#REF!</definedName>
    <definedName name="Rest.Coc.CA" localSheetId="0">[37]Análisis!#REF!</definedName>
    <definedName name="Rest.Coc.CA">[37]Análisis!#REF!</definedName>
    <definedName name="Rest.Coc.Techo.Cocina" localSheetId="0">[37]Análisis!#REF!</definedName>
    <definedName name="Rest.Coc.Techo.Cocina">[37]Análisis!#REF!</definedName>
    <definedName name="Rest.Coc.V1" localSheetId="0">[37]Análisis!#REF!</definedName>
    <definedName name="Rest.Coc.V1">[37]Análisis!#REF!</definedName>
    <definedName name="Rest.Coc.V12" localSheetId="0">[37]Análisis!#REF!</definedName>
    <definedName name="Rest.Coc.V12">[37]Análisis!#REF!</definedName>
    <definedName name="Rest.Coc.V13" localSheetId="0">[37]Análisis!#REF!</definedName>
    <definedName name="Rest.Coc.V13">[37]Análisis!#REF!</definedName>
    <definedName name="Rest.Coc.V14" localSheetId="0">[37]Análisis!#REF!</definedName>
    <definedName name="Rest.Coc.V14">[37]Análisis!#REF!</definedName>
    <definedName name="Rest.Coc.V2" localSheetId="0">[37]Análisis!#REF!</definedName>
    <definedName name="Rest.Coc.V2">[37]Análisis!#REF!</definedName>
    <definedName name="Rest.Coc.V3" localSheetId="0">[37]Análisis!#REF!</definedName>
    <definedName name="Rest.Coc.V3">[37]Análisis!#REF!</definedName>
    <definedName name="Rest.Coc.V4" localSheetId="0">[37]Análisis!#REF!</definedName>
    <definedName name="Rest.Coc.V4">[37]Análisis!#REF!</definedName>
    <definedName name="Rest.Coc.V5" localSheetId="0">[37]Análisis!#REF!</definedName>
    <definedName name="Rest.Coc.V5">[37]Análisis!#REF!</definedName>
    <definedName name="Rest.Coc.V6" localSheetId="0">[37]Análisis!#REF!</definedName>
    <definedName name="Rest.Coc.V6">[37]Análisis!#REF!</definedName>
    <definedName name="Rest.Coc.V7" localSheetId="0">[37]Análisis!#REF!</definedName>
    <definedName name="Rest.Coc.V7">[37]Análisis!#REF!</definedName>
    <definedName name="Rest.Coc.Zc" localSheetId="0">[37]Análisis!#REF!</definedName>
    <definedName name="Rest.Coc.Zc">[37]Análisis!#REF!</definedName>
    <definedName name="Rest.Coc.Zc1" localSheetId="0">[37]Análisis!#REF!</definedName>
    <definedName name="Rest.Coc.Zc1">[37]Análisis!#REF!</definedName>
    <definedName name="Rest.Coc.Zc2" localSheetId="0">[37]Análisis!#REF!</definedName>
    <definedName name="Rest.Coc.Zc2">[37]Análisis!#REF!</definedName>
    <definedName name="Rest.Coc.Zc3" localSheetId="0">[37]Análisis!#REF!</definedName>
    <definedName name="Rest.Coc.Zc3">[37]Análisis!#REF!</definedName>
    <definedName name="Rest.Coc.Zc4" localSheetId="0">[37]Análisis!#REF!</definedName>
    <definedName name="Rest.Coc.Zc4">[37]Análisis!#REF!</definedName>
    <definedName name="Rest.Coc.Zc5" localSheetId="0">[37]Análisis!#REF!</definedName>
    <definedName name="Rest.Coc.Zc5">[37]Análisis!#REF!</definedName>
    <definedName name="Rest.Coc.Zc6" localSheetId="0">[37]Análisis!#REF!</definedName>
    <definedName name="Rest.Coc.Zc6">[37]Análisis!#REF!</definedName>
    <definedName name="Rest.Coc.Zc7" localSheetId="0">[37]Análisis!#REF!</definedName>
    <definedName name="Rest.Coc.Zc7">[37]Análisis!#REF!</definedName>
    <definedName name="Rest.Esp.Col.C1" localSheetId="0">[37]Análisis!#REF!</definedName>
    <definedName name="Rest.Esp.Col.C1">[37]Análisis!#REF!</definedName>
    <definedName name="Rest.Esp.Col.C2" localSheetId="0">[37]Análisis!#REF!</definedName>
    <definedName name="Rest.Esp.Col.C2">[37]Análisis!#REF!</definedName>
    <definedName name="Rest.Esp.Col.C3" localSheetId="0">[37]Análisis!#REF!</definedName>
    <definedName name="Rest.Esp.Col.C3">[37]Análisis!#REF!</definedName>
    <definedName name="Rest.Esp.Col.C4" localSheetId="0">[37]Análisis!#REF!</definedName>
    <definedName name="Rest.Esp.Col.C4">[37]Análisis!#REF!</definedName>
    <definedName name="Rest.Esp.Col.Cc" localSheetId="0">[37]Análisis!#REF!</definedName>
    <definedName name="Rest.Esp.Col.Cc">[37]Análisis!#REF!</definedName>
    <definedName name="Rest.Esp.Losa.Techo" localSheetId="0">[37]Análisis!#REF!</definedName>
    <definedName name="Rest.Esp.Losa.Techo">[37]Análisis!#REF!</definedName>
    <definedName name="Rest.Esp.Viga.V1" localSheetId="0">[37]Análisis!#REF!</definedName>
    <definedName name="Rest.Esp.Viga.V1">[37]Análisis!#REF!</definedName>
    <definedName name="Rest.Esp.Viga.V2" localSheetId="0">[37]Análisis!#REF!</definedName>
    <definedName name="Rest.Esp.Viga.V2">[37]Análisis!#REF!</definedName>
    <definedName name="Rest.Esp.Viga.V3" localSheetId="0">[37]Análisis!#REF!</definedName>
    <definedName name="Rest.Esp.Viga.V3">[37]Análisis!#REF!</definedName>
    <definedName name="Rest.Esp.Viga.V4R" localSheetId="0">[37]Análisis!#REF!</definedName>
    <definedName name="Rest.Esp.Viga.V4R">[37]Análisis!#REF!</definedName>
    <definedName name="Rest.Esp.Viga.V5" localSheetId="0">[37]Análisis!#REF!</definedName>
    <definedName name="Rest.Esp.Viga.V5">[37]Análisis!#REF!</definedName>
    <definedName name="Rest.Esp.Viga.V6R" localSheetId="0">[37]Análisis!#REF!</definedName>
    <definedName name="Rest.Esp.Viga.V6R">[37]Análisis!#REF!</definedName>
    <definedName name="Rest.Esp.Viga.V7R" localSheetId="0">[37]Análisis!#REF!</definedName>
    <definedName name="Rest.Esp.Viga.V7R">[37]Análisis!#REF!</definedName>
    <definedName name="Rest.Esp.Viga.V8R" localSheetId="0">[37]Análisis!#REF!</definedName>
    <definedName name="Rest.Esp.Viga.V8R">[37]Análisis!#REF!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et" localSheetId="0" hidden="1">'[11]ANALISIS STO DGO'!#REF!</definedName>
    <definedName name="retret" hidden="1">'[11]ANALISIS STO DGO'!#REF!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Baldosines" localSheetId="0">#REF!</definedName>
    <definedName name="Rev.Baldosines">#REF!</definedName>
    <definedName name="Rev.ceram.15x15.serv.">[34]Análisis!$D$620</definedName>
    <definedName name="Rev.ceram.cocina.bano">[34]Análisis!$D$601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[37]Análisis!#REF!</definedName>
    <definedName name="Rev.Marmol.Antillano">[37]Análisis!#REF!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[34]Análisis!$D$629</definedName>
    <definedName name="reves.marmol" localSheetId="0">#REF!</definedName>
    <definedName name="reves.marmol">#REF!</definedName>
    <definedName name="Reves.Piedra.caliza">[34]Análisis!$D$645</definedName>
    <definedName name="Revest.Ceram.Importada" localSheetId="0">#REF!</definedName>
    <definedName name="Revest.Ceram.Importada">#REF!</definedName>
    <definedName name="Revest.Cerám.Mezc.Antillana" localSheetId="0">[37]Análisis!#REF!</definedName>
    <definedName name="Revest.Cerám.Mezc.Antillana">[37]Análisis!#REF!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[34]Análisis!$D$638</definedName>
    <definedName name="Revest.Loseta.cem.Pulido" localSheetId="0">#REF!</definedName>
    <definedName name="Revest.Loseta.cem.Pulido">#REF!</definedName>
    <definedName name="Revest.marmol">[34]Análisis!$D$591</definedName>
    <definedName name="Revest.Mármol.Tipo.B.30x60" localSheetId="0">#REF!</definedName>
    <definedName name="Revest.Mármol.Tipo.B.30x60">#REF!</definedName>
    <definedName name="Revest.Porcelanato30x60">[34]Análisis!$D$610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eyry" localSheetId="0" hidden="1">'[11]ANALISIS STO DGO'!#REF!</definedName>
    <definedName name="reyry" hidden="1">'[11]ANALISIS STO DGO'!#REF!</definedName>
    <definedName name="Riego_de_Adherencia">'[26]Análisis grales'!$F$1016</definedName>
    <definedName name="Riego_de_Imprimacion__0.5_gl_m2">'[26]Análisis grales'!$F$4412</definedName>
    <definedName name="rjykjh" localSheetId="0" hidden="1">'[11]ANALISIS STO DGO'!#REF!</definedName>
    <definedName name="rjykjh" hidden="1">'[11]ANALISIS STO DGO'!#REF!</definedName>
    <definedName name="ROBLEBRA" localSheetId="0">#REF!</definedName>
    <definedName name="ROBLEBRA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jjh" localSheetId="0" hidden="1">'[11]ANALISIS STO DGO'!#REF!</definedName>
    <definedName name="rodjjh" hidden="1">'[11]ANALISIS STO DGO'!#REF!</definedName>
    <definedName name="Rollo_50__Malla_ciclónica_6_C_9">[26]Insumos!$G$35</definedName>
    <definedName name="Rollos_de_cinta">[26]Insumos!$G$624</definedName>
    <definedName name="Rolo_mota_para_pintura">[26]Insumos!$G$155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seta_de_porcelana">[26]Insumos!$G$226</definedName>
    <definedName name="rqwrwe" localSheetId="0" hidden="1">'[11]ANALISIS STO DGO'!#REF!</definedName>
    <definedName name="rqwrwe" hidden="1">'[11]ANALISIS STO DGO'!#REF!</definedName>
    <definedName name="rrr" localSheetId="0">#REF!</definedName>
    <definedName name="rrr">#REF!</definedName>
    <definedName name="rturt" localSheetId="0" hidden="1">'[11]ANALISIS STO DGO'!#REF!</definedName>
    <definedName name="rturt" hidden="1">'[11]ANALISIS STO DGO'!#REF!</definedName>
    <definedName name="rturut" localSheetId="0" hidden="1">'[11]ANALISIS STO DGO'!#REF!</definedName>
    <definedName name="rturut" hidden="1">'[11]ANALISIS STO DGO'!#REF!</definedName>
    <definedName name="rtutyuty" localSheetId="0" hidden="1">'[11]ANALISIS STO DGO'!#REF!</definedName>
    <definedName name="rtutyuty" hidden="1">'[11]ANALISIS STO DGO'!#REF!</definedName>
    <definedName name="rtuy" localSheetId="0" hidden="1">'[11]ANALISIS STO DGO'!#REF!</definedName>
    <definedName name="rtuy" hidden="1">'[11]ANALISIS STO DGO'!#REF!</definedName>
    <definedName name="rtyrtuy" localSheetId="0" hidden="1">'[11]ANALISIS STO DGO'!#REF!</definedName>
    <definedName name="rtyrtuy" hidden="1">'[11]ANALISIS STO DGO'!#REF!</definedName>
    <definedName name="rtyrty" localSheetId="0" hidden="1">'[11]ANALISIS STO DGO'!#REF!</definedName>
    <definedName name="rtyrty" hidden="1">'[11]ANALISIS STO DGO'!#REF!</definedName>
    <definedName name="rtytry" localSheetId="0" hidden="1">#REF!</definedName>
    <definedName name="rtytry" hidden="1">#REF!</definedName>
    <definedName name="RUEDACAJABOLA3" localSheetId="0">#REF!</definedName>
    <definedName name="RUEDACAJABOLA3">#REF!</definedName>
    <definedName name="ryrtuyu" localSheetId="0" hidden="1">'[11]ANALISIS STO DGO'!#REF!</definedName>
    <definedName name="ryrtuyu" hidden="1">'[11]ANALISIS STO DGO'!#REF!</definedName>
    <definedName name="rytytry" localSheetId="0" hidden="1">'[11]ANALISIS STO DGO'!#REF!</definedName>
    <definedName name="rytytry" hidden="1">'[11]ANALISIS STO DGO'!#REF!</definedName>
    <definedName name="ryuy" localSheetId="0" hidden="1">'[11]ANALISIS STO DGO'!#REF!</definedName>
    <definedName name="ryuy" hidden="1">'[11]ANALISIS STO DGO'!#REF!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ida_luces_cenitales_c_bombillos_100_w">'[26]Análisis grales'!$F$1575</definedName>
    <definedName name="Salida_tomacorriente_Doble">'[26]Análisis grales'!$F$1549</definedName>
    <definedName name="Salidas_luz_en_techo__piso_y_pared">'[26]Análisis grales'!$F$1508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ntos" localSheetId="0" hidden="1">'[11]ANALISIS STO DGO'!#REF!</definedName>
    <definedName name="santos" hidden="1">'[11]ANALISIS STO DGO'!#REF!</definedName>
    <definedName name="sardinel" localSheetId="0">#REF!</definedName>
    <definedName name="sardinel">#REF!</definedName>
    <definedName name="sdfsdl" localSheetId="0" hidden="1">'[11]ANALISIS STO DGO'!#REF!</definedName>
    <definedName name="sdfsdl" hidden="1">'[11]ANALISIS STO DGO'!#REF!</definedName>
    <definedName name="sdsdf" localSheetId="0" hidden="1">'[11]ANALISIS STO DGO'!#REF!</definedName>
    <definedName name="sdsdf" hidden="1">'[11]ANALISIS STO DGO'!#REF!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dfghh" localSheetId="0" hidden="1">'[11]ANALISIS STO DGO'!#REF!</definedName>
    <definedName name="sedfghh" hidden="1">'[11]ANALISIS STO DGO'!#REF!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nalizaciones_Verticales_Informativas">[26]Insumos!$G$636</definedName>
    <definedName name="Señal_de_Pare">[26]Insumos!$G$581</definedName>
    <definedName name="Señal_de_Peligro">[26]Insumos!$G$562</definedName>
    <definedName name="Señal_de_Velocidad_Máxima">[26]Insumos!$G$588</definedName>
    <definedName name="Señal_Despacio">[26]Insumos!$G$591</definedName>
    <definedName name="Señal_Informativa_Doble">[26]Insumos!$G$589</definedName>
    <definedName name="Señal_No_Estacione">[26]Insumos!$G$590</definedName>
    <definedName name="Separador_barrera_de_defensa">[26]Insumos!$G$164</definedName>
    <definedName name="Septico_Simple">'[26]Análisis grales'!$F$1428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ervicio_Bombeo_Hormigón">[26]Insumos!$G$510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[53]Insumos!$L$38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erra_para_corte_de_arboles">[26]Insumos!$G$601</definedName>
    <definedName name="sifon_niquel_1_1_4">[26]Insumos!$G$372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es_pvc_2__drenaje">[26]Insumos!$G$382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ka_Grout">[26]Insumos!$G$287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llas_P_Escritorio">[26]Insumos!$G$739</definedName>
    <definedName name="Sillas_P_Visitas">[26]Insumos!$G$740</definedName>
    <definedName name="Sillas_para_Salon_de_Reuniones">[26]Insumos!$G$743</definedName>
    <definedName name="sistema" localSheetId="0" hidden="1">'[11]ANALISIS STO DGO'!#REF!</definedName>
    <definedName name="sistema" hidden="1">'[11]ANALISIS STO DGO'!#REF!</definedName>
    <definedName name="Sistema.Agua.Potable.Entrepiso" localSheetId="0">#REF!</definedName>
    <definedName name="Sistema.Agua.Potable.Entrepiso">#REF!</definedName>
    <definedName name="sistema.aire.acondicionado">[34]Resumen!$D$24</definedName>
    <definedName name="Sistema.contra.incendio" localSheetId="0">#REF!</definedName>
    <definedName name="Sistema.contra.incendio">#REF!</definedName>
    <definedName name="sjdkhgl" localSheetId="0" hidden="1">'[11]ANALISIS STO DGO'!#REF!</definedName>
    <definedName name="sjdkhgl" hidden="1">'[11]ANALISIS STO DGO'!#REF!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r" localSheetId="0" hidden="1">'[11]ANALISIS STO DGO'!#REF!</definedName>
    <definedName name="sor" hidden="1">'[11]ANALISIS STO DGO'!#REF!</definedName>
    <definedName name="sort" localSheetId="0" hidden="1">'[11]ANALISIS STO DGO'!#REF!</definedName>
    <definedName name="sort" hidden="1">'[11]ANALISIS STO DGO'!#REF!</definedName>
    <definedName name="spm" localSheetId="0">#REF!</definedName>
    <definedName name="spm">#REF!</definedName>
    <definedName name="SS">[35]M.O.!$C$12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[53]Insumos!$L$30</definedName>
    <definedName name="SUB" localSheetId="0">[87]presupuesto!#REF!</definedName>
    <definedName name="SUB">[87]presupuesto!#REF!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'[88]Laurel(OBINSA)'!$H$107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__acarreo_y_compactacion__granzote_con_maco___M3C">'[26]Análisis grales'!$F$4829</definedName>
    <definedName name="Suministro__Acarreo_y_compactación__Material_Granular__Clasificado_Compactado_al_95__Proctor_Standart">'[26]Análisis grales'!$F$4739</definedName>
    <definedName name="Suministro__acarreo_y_compactacion_con_maco">'[26]Análisis grales'!$F$4375</definedName>
    <definedName name="Suministro_acarreo_y_compactacion_de_Arcilla___Regado__nivelado__comp._con_rodillo_y_mojado_e_20_cm">'[26]Análisis grales'!$G$2527</definedName>
    <definedName name="Suministro_Codo_ø_4__A_90">[26]Insumos!$G$645</definedName>
    <definedName name="Suministro_Codo_ø4__A_45">[26]Insumos!$G$646</definedName>
    <definedName name="Suministro_colocacion_escalera_imbornal">[26]Insumos!$G$493</definedName>
    <definedName name="Suministro_de_aluzinc_standard">[26]Insumos!$G$160</definedName>
    <definedName name="Suministro_de_estructuras_metalicas_por_libra">[26]Insumos!$G$42</definedName>
    <definedName name="Suministro_de_granzote">[26]Insumos!$G$698</definedName>
    <definedName name="Suministro_de_hormigon_asfáltico">[26]Insumos!$G$553</definedName>
    <definedName name="Suministro_de_material_de_mina_distancia_aproximada_20_km">'[26]Análisis grales'!$F$5316</definedName>
    <definedName name="Suministro_de_RC_2_MOPC">[26]Insumos!$G$550</definedName>
    <definedName name="Suministro_de_Relleno_de_prestamo__Regado__nivelado__comp._con_rodillo_y_mojado_e_20_cm">'[26]Análisis grales'!$F$2306</definedName>
    <definedName name="Suministro_Doble_Tee_Ø4">[26]Insumos!$G$648</definedName>
    <definedName name="Suministro_E_Instalacion_Tuberia_PVC_3___SDR_26">'[26]Analisis Tuberias'!$F$3</definedName>
    <definedName name="Suministro_E_Instalacion_Tuberia_PVC_4___SDR_26">'[26]Analisis Tuberias'!$F$12</definedName>
    <definedName name="Suministro_E_Instalacion_Tuberia_PVC_6___SDR_26">'[26]Analisis Tuberias'!$F$22</definedName>
    <definedName name="Suministro_Tapon_hembra_Ø6">[26]Insumos!$G$650</definedName>
    <definedName name="Suministro_Tapon_Ø4">[26]Insumos!$G$649</definedName>
    <definedName name="Suministro_Tee_Ø4">[26]Insumos!$G$647</definedName>
    <definedName name="Suministro_tinacos_500_gal.__pvc">[26]Insumos!$G$200</definedName>
    <definedName name="Suministro_y__aplicacion_Pintura_acrilica_interior">'[26]analisis MVSUR'!$G$274</definedName>
    <definedName name="Suministro_y_Coloc.Hormigón_de_Industrial_f_c_140_kg_cm2">'[26]Análisis grales'!$F$3210</definedName>
    <definedName name="Suministro_y_Coloc.Hormigón_de_Industrial_f_c_180_kg_cm2_regulariz">'[26]Análisis grales'!$F$3217</definedName>
    <definedName name="Suministro_y_Coloc.Hormigón_de_Industrial_f_c_210_kg_cm2__Dental">'[26]Análisis grales'!$F$3276</definedName>
    <definedName name="Suministro_y_Coloc.Hormigón_de_Industrial_f_c_240_kg_cm2">'[26]Análisis grales'!$F$5359</definedName>
    <definedName name="Suministro_y_Coloc.Hormigón_de_Industrial_f_c_280_kg_cm2">'[26]Análisis grales'!$F$3225</definedName>
    <definedName name="Suministro_y_coloc_Hormigón_de_Industrial_f_c_210_kg_cm2">'[26]Análisis grales'!$F$3010</definedName>
    <definedName name="Suministro_y_colocación_de_Asfalto_e_3___inc._Riego_de_Adherencia__no_incl._Transporte">'[26]Análisis grales'!$F$5341</definedName>
    <definedName name="Suministro_y_Colocacion_de_Asfalto_en_2">'[26]Análisis grales'!$F$2410</definedName>
    <definedName name="Suministro_y_Colocacion_de_Asfalto_en_4">'[26]Análisis grales'!$F$3583</definedName>
    <definedName name="Suministro_y_Colocación_de_Geotextil_MACTEX__Sobre_Grava_dren">'[26]Análisis grales'!$F$3303</definedName>
    <definedName name="Suministro_y_colocacion_de_grama_a_todo_costo">[26]Insumos!$G$478</definedName>
    <definedName name="Suministro_y_Colocación_de_Nuevas_Cerca_de_alambres_de_Púas">'[26]Análisis grales'!$F$1612</definedName>
    <definedName name="Suministro_y_Colocación_de_Nuevas_Cerca_de_alambres_de_Púas__12_LINEAS">'[26]Análisis grales'!$F$1621</definedName>
    <definedName name="SUMINISTRO_Y_COLOCACION_HORMIGON_240_DE_ANCLAJES_HORIZONTALES__Generico">'[26]Análisis grales'!$G$5355</definedName>
    <definedName name="SUMINISTRO_Y_COLOCACION_HORMIGON_DE_ANCLAJES_HORIZONTALES__Generico">'[26]Análisis grales'!$G$4762</definedName>
    <definedName name="Suministro_y_Colocacion_tuberia_de_24">'[26]Análisis grales'!$F$3054</definedName>
    <definedName name="Suministro_y_Colocacion_tuberia_de_36">'[26]Análisis grales'!$F$1695</definedName>
    <definedName name="Suministro_y_regado_de_grava_para_piso">'[26]Análisis grales'!$F$2049</definedName>
    <definedName name="Suministro_Yee_Ø_6_____4">[26]Insumos!$G$643</definedName>
    <definedName name="super" localSheetId="0" hidden="1">'[11]ANALISIS STO DGO'!#REF!</definedName>
    <definedName name="super" hidden="1">'[11]ANALISIS STO DGO'!#REF!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_de_60_gls.">[26]Insumos!$G$436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HA_para_Colector">'[26]Análisis grales'!$F$2466</definedName>
    <definedName name="Tapa_metalica_de_acero_inoxidable">[26]Insumos!$G$91</definedName>
    <definedName name="Tapa_metalica_octagonal">[26]Insumos!$G$710</definedName>
    <definedName name="Tapa_Pesada__H.F.">[26]Insumos!$G$440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as_circulares_Registros__Sellada__Capacidad_de_carga_D400__transito_fluido_y_pesado__40_toneladas_._Llave_de_seguridad">[26]Insumos!$G$426</definedName>
    <definedName name="Tapas_Cuadradas_Registros_Capacidad_de_carga_B125__aceras_y_parqueos">[26]Insumos!$G$427</definedName>
    <definedName name="Tapas_HA_Moviles_para_Camara_de_purga">'[26]Análisis grales'!$F$4042</definedName>
    <definedName name="Tapas_HA_para_Canal_1x1x0.1">'[26]Análisis grales'!$F$4042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_hembra_pvc_1_2___presion">[26]Insumos!$G$375</definedName>
    <definedName name="Tapon_registro_de_4">[26]Insumos!$G$374</definedName>
    <definedName name="Tapones_Auditivos">[26]Insumos!$G$605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[75]Insumos!$H$2</definedName>
    <definedName name="tasa.del.dolar" localSheetId="0">#REF!</definedName>
    <definedName name="tasa.del.dolar">#REF!</definedName>
    <definedName name="Tasa_de_cambio_Dolar_ameicano">[26]Insumos!$G$7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[49]Análisis!$N$1024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de_4___Drenaje">[26]Insumos!$G$52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[34]Análisis!$D$365</definedName>
    <definedName name="tejas.hispaniola" localSheetId="0">#REF!</definedName>
    <definedName name="tejas.hispaniola">#REF!</definedName>
    <definedName name="Tensor_de_Geomallas">[26]Insumos!$G$729</definedName>
    <definedName name="Term.Superficie.Horm." localSheetId="0">#REF!</definedName>
    <definedName name="Term.Superficie.Horm.">#REF!</definedName>
    <definedName name="Terminacion_de_superficie">'[26]Análisis grales'!$F$957</definedName>
    <definedName name="Thiner">[26]Insumos!$G$393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horobond_Rosado">[26]Insumos!$G$286</definedName>
    <definedName name="thyfhsr" localSheetId="0" hidden="1">'[11]ANALISIS STO DGO'!#REF!</definedName>
    <definedName name="thyfhsr" hidden="1">'[11]ANALISIS STO DGO'!#REF!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tiop" localSheetId="0" hidden="1">'[11]ANALISIS STO DGO'!#REF!</definedName>
    <definedName name="tiop" hidden="1">'[11]ANALISIS STO DGO'!#REF!</definedName>
    <definedName name="Tiro_para_plafond_tipo_L">[26]Insumos!$G$457</definedName>
    <definedName name="_xlnm.Print_Titles" localSheetId="0">'LP-Parte A'!$1:$6</definedName>
    <definedName name="_xlnm.Print_Titles">#N/A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ldo" localSheetId="0" hidden="1">'[11]ANALISIS STO DGO'!#REF!</definedName>
    <definedName name="toldo" hidden="1">'[11]ANALISIS STO DGO'!#REF!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macorriente_doble">[26]Insumos!$G$237</definedName>
    <definedName name="tope.marmol" localSheetId="0">#REF!</definedName>
    <definedName name="tope.marmol">#REF!</definedName>
    <definedName name="tope.marmol.p2">[57]Insumos!$C$207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barra_de_defensa">[26]Insumos!$G$167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T" localSheetId="0">[21]Factura!#REF!</definedName>
    <definedName name="TOT">[21]Factura!#REF!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" localSheetId="0" hidden="1">'[11]ANALISIS STO DGO'!#REF!</definedName>
    <definedName name="tr" hidden="1">'[11]ANALISIS STO DGO'!#REF!</definedName>
    <definedName name="Trabajos_en_hierro">[26]Insumos!$G$89</definedName>
    <definedName name="trac2.5.t.22">[53]Insumos!$L$31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orte.Interno" localSheetId="0">#REF!</definedName>
    <definedName name="Transporte.Interno">#REF!</definedName>
    <definedName name="Transporte_de_equipos_maquinarias_a_Cibao">[26]Insumos!$G$644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" localSheetId="0" hidden="1">'[11]ANALISIS STO DGO'!#REF!</definedName>
    <definedName name="tratamiento" hidden="1">'[11]ANALISIS STO DGO'!#REF!</definedName>
    <definedName name="Tratamiento_Moldes_para_Barandilla_3">#N/A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tt" localSheetId="0" hidden="1">#REF!</definedName>
    <definedName name="ttt" hidden="1">#REF!</definedName>
    <definedName name="Tub.Telf.TV" localSheetId="0">#REF!</definedName>
    <definedName name="Tub.Telf.TV">#REF!</definedName>
    <definedName name="tub8x12">[19]analisis!$G$2313</definedName>
    <definedName name="tub8x516">[19]analisis!$G$2322</definedName>
    <definedName name="TUBCPVC" localSheetId="0">#REF!</definedName>
    <definedName name="TUBCPVC">#REF!</definedName>
    <definedName name="Tuberia_1_2__en_Poliestileno_de_baja_den">[26]Insumos!$G$37</definedName>
    <definedName name="Tuberia_drenaje_pvc_10__SDR_32.5">[26]Insumos!$G$247</definedName>
    <definedName name="Tuberia_drenaje_pvc_6_SDR_32.5">[26]Insumos!$G$246</definedName>
    <definedName name="Tuberia_drenaje_pvc_8__SDR_32.5">[26]Insumos!$G$248</definedName>
    <definedName name="TUBHG" localSheetId="0">#REF!</definedName>
    <definedName name="TUBHG">#REF!</definedName>
    <definedName name="Tubo__de__Q_4__x_20__SDR_26">[26]Insumos!$G$467</definedName>
    <definedName name="Tubo_2_x19___pvc_SDR_41">[26]Insumos!$G$719</definedName>
    <definedName name="TUBO_ACERO_16">[55]INSU!$D$242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[55]INSU!$D$244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de_1__x_20___SCH40">[26]Insumos!$G$47</definedName>
    <definedName name="Tubo_de_3__x_19__SDR_41">[26]Insumos!$G$122</definedName>
    <definedName name="Tubo_de_4__x_19__SDR_41">[26]Insumos!$G$45</definedName>
    <definedName name="Tubo_de_acero_2x2">[26]Insumos!$G$86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Flexible_Niquel_C_Bushing">[26]Insumos!$G$370</definedName>
    <definedName name="Tubo_Flexible_tipo_manguera">[26]Insumos!$G$444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errería_2__1__1_16___hierro_negro">[26]Insumos!$G$414</definedName>
    <definedName name="TUBO_HG_1" localSheetId="0">#REF!</definedName>
    <definedName name="TUBO_HG_1">#REF!</definedName>
    <definedName name="Tubo_HG_1_1_2__X_15__p_mc">[26]Insumos!$G$201</definedName>
    <definedName name="Tubo_HG_1_1_4_x_20_p_mc">[26]Insumos!$G$471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2x20_p_mc">[26]Insumos!$G$470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e_12__SDR_21_CON_JUNTA_DE_GOMA">[26]Insumos!$G$177</definedName>
    <definedName name="Tubo_PVC_de_12__SDR_26">[26]Insumos!$G$179</definedName>
    <definedName name="Tubo_PVC_de_18__SDR_26_CON_JUNTA_DE_GOMA">[26]Insumos!$G$178</definedName>
    <definedName name="Tubo_PVC_de_3__SDR_26">[26]Insumos!$G$243</definedName>
    <definedName name="Tubo_PVC_de_4__SDR_26">[26]Insumos!$G$568</definedName>
    <definedName name="Tubo_PVC_de_6__SDR_26">[26]Insumos!$G$244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Drenaje_de__3___SDR_41">[26]Insumos!$G$365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_reforzado___24__x_1.10_m___C_IV">[26]Insumos!$G$480</definedName>
    <definedName name="Tubo_reforzado___36__x_1.10_m___C_IV">[26]Insumos!$G$484</definedName>
    <definedName name="Tubo_reforzado___42__x_1.10_m___C_III">[26]Insumos!$G$483</definedName>
    <definedName name="Tubo_reforzado___48__x_1.10_m___C_IV">[26]Insumos!$G$485</definedName>
    <definedName name="Tubo_reforzado___60__x_1.10_m___C_IV">[26]Insumos!$G$486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os_de_1_2__electricidad">[26]Insumos!$G$223</definedName>
    <definedName name="Tubos_de_Hormigon_Reforzado_de_30__X1.1">[26]Insumos!$G$481</definedName>
    <definedName name="Tubos_pvc_semipres.4__sdr_32.5">[26]Insumos!$G$361</definedName>
    <definedName name="TUBOS_REFORZADOS_C_V_60__x_1.10">[26]Insumos!$G$492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ERRES" localSheetId="0" hidden="1">'[11]ANALISIS STO DGO'!#REF!</definedName>
    <definedName name="TUERRES" hidden="1">'[11]ANALISIS STO DGO'!#REF!</definedName>
    <definedName name="Turo" localSheetId="0" hidden="1">'[11]ANALISIS STO DGO'!#REF!</definedName>
    <definedName name="Turo" hidden="1">'[11]ANALISIS STO DGO'!#REF!</definedName>
    <definedName name="tuyjuit" localSheetId="0" hidden="1">'[11]ANALISIS STO DGO'!#REF!</definedName>
    <definedName name="tuyjuit" hidden="1">'[11]ANALISIS STO DGO'!#REF!</definedName>
    <definedName name="tuyutyuyt" localSheetId="0" hidden="1">'[11]ANALISIS STO DGO'!#REF!</definedName>
    <definedName name="tuyutyuyt" hidden="1">'[11]ANALISIS STO DGO'!#REF!</definedName>
    <definedName name="tuyyij" localSheetId="0" hidden="1">'[11]ANALISIS STO DGO'!#REF!</definedName>
    <definedName name="tuyyij" hidden="1">'[11]ANALISIS STO DGO'!#REF!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tytuyu" localSheetId="0" hidden="1">'[11]ANALISIS STO DGO'!#REF!</definedName>
    <definedName name="tytuyu" hidden="1">'[11]ANALISIS STO DGO'!#REF!</definedName>
    <definedName name="tyuiti" localSheetId="0" hidden="1">'[11]ANALISIS STO DGO'!#REF!</definedName>
    <definedName name="tyuiti" hidden="1">'[11]ANALISIS STO DGO'!#REF!</definedName>
    <definedName name="tyutyu" localSheetId="0" hidden="1">'[11]ANALISIS STO DGO'!#REF!</definedName>
    <definedName name="tyutyu" hidden="1">'[11]ANALISIS STO DGO'!#REF!</definedName>
    <definedName name="u">[89]MO!$B$11</definedName>
    <definedName name="ud">[12]exteriores!$D$66</definedName>
    <definedName name="ugk" localSheetId="0" hidden="1">'[11]ANALISIS STO DGO'!#REF!</definedName>
    <definedName name="ugk" hidden="1">'[11]ANALISIS STO DGO'!#REF!</definedName>
    <definedName name="uh" localSheetId="0">[37]Análisis!#REF!</definedName>
    <definedName name="uh">[37]Análisis!#REF!</definedName>
    <definedName name="uikk" localSheetId="0" hidden="1">'[11]ANALISIS STO DGO'!#REF!</definedName>
    <definedName name="uikk" hidden="1">'[11]ANALISIS STO DGO'!#REF!</definedName>
    <definedName name="ukhjg" localSheetId="0" hidden="1">'[11]ANALISIS STO DGO'!#REF!</definedName>
    <definedName name="ukhjg" hidden="1">'[11]ANALISIS STO DGO'!#REF!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'[58]Costos Mano de Obra'!$O$42</definedName>
    <definedName name="Uso_de_computador_para_control">[26]Insumos!$G$633</definedName>
    <definedName name="Uso_de_herramientas_conf._acero">[26]Insumos!$G$569</definedName>
    <definedName name="USOSMADERA" localSheetId="0">#REF!</definedName>
    <definedName name="USOSMADERA">#REF!</definedName>
    <definedName name="uykyu" localSheetId="0" hidden="1">'[11]ANALISIS STO DGO'!#REF!</definedName>
    <definedName name="uykyu" hidden="1">'[11]ANALISIS STO DGO'!#REF!</definedName>
    <definedName name="v.c.fs.villa.1" localSheetId="0">[90]Cubicación!#REF!</definedName>
    <definedName name="v.c.fs.villa.1">[90]Cubicación!#REF!</definedName>
    <definedName name="v.c.fs.villa.10" localSheetId="0">[90]Cubicación!#REF!</definedName>
    <definedName name="v.c.fs.villa.10">[90]Cubicación!#REF!</definedName>
    <definedName name="v.c.fs.villa.11" localSheetId="0">[90]Cubicación!#REF!</definedName>
    <definedName name="v.c.fs.villa.11">[90]Cubicación!#REF!</definedName>
    <definedName name="v.c.fs.villa.12" localSheetId="0">[90]Cubicación!#REF!</definedName>
    <definedName name="v.c.fs.villa.12">[90]Cubicación!#REF!</definedName>
    <definedName name="v.c.fs.villa.13" localSheetId="0">[90]Cubicación!#REF!</definedName>
    <definedName name="v.c.fs.villa.13">[90]Cubicación!#REF!</definedName>
    <definedName name="v.c.fs.villa.14" localSheetId="0">[90]Cubicación!#REF!</definedName>
    <definedName name="v.c.fs.villa.14">[90]Cubicación!#REF!</definedName>
    <definedName name="v.c.fs.villa.15" localSheetId="0">[90]Cubicación!#REF!</definedName>
    <definedName name="v.c.fs.villa.15">[90]Cubicación!#REF!</definedName>
    <definedName name="v.c.fs.villa.16" localSheetId="0">[90]Cubicación!#REF!</definedName>
    <definedName name="v.c.fs.villa.16">[90]Cubicación!#REF!</definedName>
    <definedName name="v.c.fs.villa.17" localSheetId="0">[90]Cubicación!#REF!</definedName>
    <definedName name="v.c.fs.villa.17">[90]Cubicación!#REF!</definedName>
    <definedName name="v.c.fs.villa.18" localSheetId="0">[90]Cubicación!#REF!</definedName>
    <definedName name="v.c.fs.villa.18">[90]Cubicación!#REF!</definedName>
    <definedName name="v.c.fs.villa.2" localSheetId="0">[90]Cubicación!#REF!</definedName>
    <definedName name="v.c.fs.villa.2">[90]Cubicación!#REF!</definedName>
    <definedName name="v.c.fs.villa.3" localSheetId="0">[90]Cubicación!#REF!</definedName>
    <definedName name="v.c.fs.villa.3">[90]Cubicación!#REF!</definedName>
    <definedName name="v.c.fs.villa.4" localSheetId="0">[90]Cubicación!#REF!</definedName>
    <definedName name="v.c.fs.villa.4">[90]Cubicación!#REF!</definedName>
    <definedName name="v.c.fs.villa.5" localSheetId="0">[90]Cubicación!#REF!</definedName>
    <definedName name="v.c.fs.villa.5">[90]Cubicación!#REF!</definedName>
    <definedName name="v.c.fs.villa.6" localSheetId="0">[90]Cubicación!#REF!</definedName>
    <definedName name="v.c.fs.villa.6">[90]Cubicación!#REF!</definedName>
    <definedName name="v.c.fs.villa.7" localSheetId="0">[90]Cubicación!#REF!</definedName>
    <definedName name="v.c.fs.villa.7">[90]Cubicación!#REF!</definedName>
    <definedName name="v.c.fs.villa.8" localSheetId="0">[90]Cubicación!#REF!</definedName>
    <definedName name="v.c.fs.villa.8">[90]Cubicación!#REF!</definedName>
    <definedName name="v.c.fs.villa.9" localSheetId="0">[90]Cubicación!#REF!</definedName>
    <definedName name="v.c.fs.villa.9">[90]Cubicación!#REF!</definedName>
    <definedName name="v.c.n1y2.villa1">[90]Cubicación!$P$2150</definedName>
    <definedName name="v.c.n1y2.villa10">[90]Cubicación!$P$1690</definedName>
    <definedName name="v.c.n1y2.villa11">[90]Cubicación!$P$998</definedName>
    <definedName name="v.c.n1y2.villa12">[90]Cubicación!$P$401</definedName>
    <definedName name="v.c.n1y2.villa13">[90]Cubicación!$P$535</definedName>
    <definedName name="v.c.n1y2.villa14">[90]Cubicación!$P$1461</definedName>
    <definedName name="v.c.n1y2.villa15">[90]Cubicación!$P$1576</definedName>
    <definedName name="v.c.n1y2.villa16">[90]Cubicación!$P$1805</definedName>
    <definedName name="v.c.n1y2.villa17">[90]Cubicación!$P$1920</definedName>
    <definedName name="v.c.n1y2.villa18">[90]Cubicación!$P$1113</definedName>
    <definedName name="v.c.n1y2.villa2">[90]Cubicación!$P$2037</definedName>
    <definedName name="v.c.n1y2.villa3">[90]Cubicación!$P$883</definedName>
    <definedName name="v.c.n1y2.villa4">[90]Cubicación!$P$768</definedName>
    <definedName name="v.c.n1y2.villa5">[90]Cubicación!$P$653</definedName>
    <definedName name="v.c.n1y2.villa6">[90]Cubicación!$P$138</definedName>
    <definedName name="v.c.n1y2.villa7">[90]Cubicación!$P$269</definedName>
    <definedName name="v.c.n1y2.villa8">[90]Cubicación!$P$1231</definedName>
    <definedName name="v.c.n1y2.villa9">[90]Cubicación!$P$1346</definedName>
    <definedName name="v.p.fs.villa.1" localSheetId="0">[90]Cubicación!#REF!</definedName>
    <definedName name="v.p.fs.villa.1">[90]Cubicación!#REF!</definedName>
    <definedName name="v.p.fs.villa.10" localSheetId="0">[90]Cubicación!#REF!</definedName>
    <definedName name="v.p.fs.villa.10">[90]Cubicación!#REF!</definedName>
    <definedName name="v.p.fs.villa.11" localSheetId="0">[90]Cubicación!#REF!</definedName>
    <definedName name="v.p.fs.villa.11">[90]Cubicación!#REF!</definedName>
    <definedName name="v.p.fs.villa.12" localSheetId="0">[90]Cubicación!#REF!</definedName>
    <definedName name="v.p.fs.villa.12">[90]Cubicación!#REF!</definedName>
    <definedName name="v.p.fs.villa.13" localSheetId="0">[90]Cubicación!#REF!</definedName>
    <definedName name="v.p.fs.villa.13">[90]Cubicación!#REF!</definedName>
    <definedName name="v.p.fs.villa.14" localSheetId="0">[90]Cubicación!#REF!</definedName>
    <definedName name="v.p.fs.villa.14">[90]Cubicación!#REF!</definedName>
    <definedName name="v.p.fs.villa.15" localSheetId="0">[90]Cubicación!#REF!</definedName>
    <definedName name="v.p.fs.villa.15">[90]Cubicación!#REF!</definedName>
    <definedName name="v.p.fs.villa.16" localSheetId="0">[90]Cubicación!#REF!</definedName>
    <definedName name="v.p.fs.villa.16">[90]Cubicación!#REF!</definedName>
    <definedName name="v.p.fs.villa.17" localSheetId="0">[90]Cubicación!#REF!</definedName>
    <definedName name="v.p.fs.villa.17">[90]Cubicación!#REF!</definedName>
    <definedName name="v.p.fs.villa.18" localSheetId="0">[90]Cubicación!#REF!</definedName>
    <definedName name="v.p.fs.villa.18">[90]Cubicación!#REF!</definedName>
    <definedName name="v.p.fs.villa.2" localSheetId="0">[90]Cubicación!#REF!</definedName>
    <definedName name="v.p.fs.villa.2">[90]Cubicación!#REF!</definedName>
    <definedName name="v.p.fs.villa.3" localSheetId="0">[90]Cubicación!#REF!</definedName>
    <definedName name="v.p.fs.villa.3">[90]Cubicación!#REF!</definedName>
    <definedName name="v.p.fs.villa.4" localSheetId="0">[90]Cubicación!#REF!</definedName>
    <definedName name="v.p.fs.villa.4">[90]Cubicación!#REF!</definedName>
    <definedName name="v.p.fs.villa.5" localSheetId="0">[90]Cubicación!#REF!</definedName>
    <definedName name="v.p.fs.villa.5">[90]Cubicación!#REF!</definedName>
    <definedName name="v.p.fs.villa.6" localSheetId="0">[90]Cubicación!#REF!</definedName>
    <definedName name="v.p.fs.villa.6">[90]Cubicación!#REF!</definedName>
    <definedName name="v.p.fs.villa.7" localSheetId="0">[90]Cubicación!#REF!</definedName>
    <definedName name="v.p.fs.villa.7">[90]Cubicación!#REF!</definedName>
    <definedName name="v.p.fs.villa.8" localSheetId="0">[90]Cubicación!#REF!</definedName>
    <definedName name="v.p.fs.villa.8">[90]Cubicación!#REF!</definedName>
    <definedName name="v.p.fs.villa.9" localSheetId="0">[90]Cubicación!#REF!</definedName>
    <definedName name="v.p.fs.villa.9">[90]Cubicación!#REF!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[22]Precio!$F$31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" localSheetId="0" hidden="1">'[11]ANALISIS STO DGO'!#REF!</definedName>
    <definedName name="Val" hidden="1">'[11]ANALISIS STO DGO'!#REF!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e" localSheetId="0" hidden="1">'[11]ANALISIS STO DGO'!#REF!</definedName>
    <definedName name="Valve" hidden="1">'[11]ANALISIS STO DGO'!#REF!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lvula_de_Aire_4__Hierro_Roscada_completa">[26]Insumos!$G$217</definedName>
    <definedName name="Valvula_de_Compuerta_3__H.F._Patillada">[26]Insumos!$G$215</definedName>
    <definedName name="valvulas" localSheetId="0" hidden="1">'[11]ANALISIS STO DGO'!#REF!</definedName>
    <definedName name="valvulas" hidden="1">'[11]ANALISIS STO DGO'!#REF!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bbbb" localSheetId="0">#REF!</definedName>
    <definedName name="vbbbb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[37]Análisis!#REF!</definedName>
    <definedName name="ventana.Francesa">[37]Análisis!#REF!</definedName>
    <definedName name="Ventana_de_aluminio_palanca">[26]Insumos!$G$325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ntanas_alum_aa_superior">[26]Insumos!$G$475</definedName>
    <definedName name="Ventilacion_de_3_Pulgadas">'[26]Análisis grales'!$F$1665</definedName>
    <definedName name="Ventilacion_de_6_Pulgadas">'[26]Análisis grales'!$F$5108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rja_Combinada_en_Bloques_de__6_violinados___Paños__De_Malla_Ciclonica___3_00_X_2_00___Mts_Y_Columnas___0.30_X_0.20___Mts">'[26]Análisis grales'!$F$4637</definedName>
    <definedName name="Version_deportada__caudalimetro">[26]Insumos!$G$424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[37]Análisis!#REF!</definedName>
    <definedName name="Viga">[37]Análisis!#REF!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[57]Análisis!$D$624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[56]Análisis!$D$525</definedName>
    <definedName name="Viga.Amarre.20x30" localSheetId="0">#REF!</definedName>
    <definedName name="Viga.Amarre.20x30">#REF!</definedName>
    <definedName name="Viga.amarre.2do.N">[57]Análisis!$D$653</definedName>
    <definedName name="Viga.Amarre.Comedor" localSheetId="0">#REF!</definedName>
    <definedName name="Viga.Amarre.Comedor">#REF!</definedName>
    <definedName name="Viga.Amarre.Dintel" localSheetId="0">[37]Análisis!#REF!</definedName>
    <definedName name="Viga.Amarre.Dintel">[37]Análisis!#REF!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[34]Análisis!$D$138</definedName>
    <definedName name="Viga.Amarre.Piso.Casino" localSheetId="0">[37]Análisis!#REF!</definedName>
    <definedName name="Viga.Amarre.Piso.Casino">[37]Análisis!#REF!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[37]Análisis!#REF!</definedName>
    <definedName name="Viga.Amarre20x28">[37]Análisis!#REF!</definedName>
    <definedName name="Viga.Amarre2doN" localSheetId="0">#REF!</definedName>
    <definedName name="Viga.Amarre2doN">#REF!</definedName>
    <definedName name="Viga.Antep.Discoteca" localSheetId="0">[37]Análisis!#REF!</definedName>
    <definedName name="Viga.Antep.Discoteca">[37]Análisis!#REF!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[37]Análisis!#REF!</definedName>
    <definedName name="Viga.Horm.Visto.Discoteca">[37]Análisis!#REF!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[34]Análisis!$D$200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_V1">'[26]CUANTIA ELEM. EST.'!$J$20</definedName>
    <definedName name="VIGA_V2">'[26]CUANTIA ELEM. EST.'!$J$32</definedName>
    <definedName name="VIGA_V3">'[26]CUANTIA ELEM. EST.'!$J$43</definedName>
    <definedName name="VIGA_V4">'[26]CUANTIA ELEM. EST.'!$J$55</definedName>
    <definedName name="viga25x40.palapa" localSheetId="0">[59]Análisis!#REF!</definedName>
    <definedName name="viga25x40.palapa">[59]Análisis!#REF!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[34]Análisis!$D$209</definedName>
    <definedName name="VigaV2.4toN.Mod.I" localSheetId="0">#REF!</definedName>
    <definedName name="VigaV2.4toN.Mod.I">#REF!</definedName>
    <definedName name="VigaV2.5.7.Presidenciales">[34]Análisis!$D$218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olinado_de_Bloques___1_cara_a_todo_costo">'[26]Análisis grales'!$F$2661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P" localSheetId="0">[65]analisis1!#REF!</definedName>
    <definedName name="VP">[65]analisis1!#REF!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zxcvsdfsf" localSheetId="0" hidden="1">'[11]ANALISIS STO DGO'!#REF!</definedName>
    <definedName name="vzxcvsdfsf" hidden="1">'[11]ANALISIS STO DGO'!#REF!</definedName>
    <definedName name="w" localSheetId="0">#REF!</definedName>
    <definedName name="w">#REF!</definedName>
    <definedName name="W14X22">[19]analisis!$G$1637</definedName>
    <definedName name="W16X26">[19]analisis!$G$1814</definedName>
    <definedName name="W18X40">[19]analisis!$G$1872</definedName>
    <definedName name="W27X84">[19]analisis!$G$1977</definedName>
    <definedName name="w6x9">[19]analisis!$G$1453</definedName>
    <definedName name="WARE" localSheetId="0" hidden="1">'[13]ANALISIS STO DGO'!#REF!</definedName>
    <definedName name="WARE" hidden="1">'[13]ANALISIS STO DGO'!#REF!</definedName>
    <definedName name="ware." localSheetId="0" hidden="1">'[13]ANALISIS STO DGO'!#REF!</definedName>
    <definedName name="ware." hidden="1">'[13]ANALISIS STO DGO'!#REF!</definedName>
    <definedName name="ware.1" localSheetId="0" hidden="1">'[13]ANALISIS STO DGO'!#REF!</definedName>
    <definedName name="ware.1" hidden="1">'[13]ANALISIS STO DGO'!#REF!</definedName>
    <definedName name="WAREHOUSE" localSheetId="0" hidden="1">'[13]ANALISIS STO DGO'!#REF!</definedName>
    <definedName name="WAREHOUSE" hidden="1">'[13]ANALISIS STO DGO'!#REF!</definedName>
    <definedName name="wert0" localSheetId="0" hidden="1">#REF!</definedName>
    <definedName name="wert0" hidden="1">#REF!</definedName>
    <definedName name="wilson" localSheetId="0" hidden="1">'[11]ANALISIS STO DGO'!#REF!</definedName>
    <definedName name="wilson" hidden="1">'[11]ANALISIS STO DGO'!#REF!</definedName>
    <definedName name="Wimaldy" localSheetId="0" hidden="1">'[13]ANALISIS STO DGO'!#REF!</definedName>
    <definedName name="Wimaldy" hidden="1">'[13]ANALISIS STO DGO'!#REF!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rn.civil._.works." hidden="1">{#N/A,#N/A,TRUE,"1842CWN0"}</definedName>
    <definedName name="wrn.Orçamento." hidden="1">{#N/A,#N/A,FALSE,"Planilha";#N/A,#N/A,FALSE,"Resumo";#N/A,#N/A,FALSE,"Fisico";#N/A,#N/A,FALSE,"Financeiro";#N/A,#N/A,FALSE,"Financeiro"}</definedName>
    <definedName name="wrn.Orçamento._1" hidden="1">{#N/A,#N/A,FALSE,"Planilha";#N/A,#N/A,FALSE,"Resumo";#N/A,#N/A,FALSE,"Fisico";#N/A,#N/A,FALSE,"Financeiro";#N/A,#N/A,FALSE,"Financeiro"}</definedName>
    <definedName name="wrn.Orçamento._2" hidden="1">{#N/A,#N/A,FALSE,"Planilha";#N/A,#N/A,FALSE,"Resumo";#N/A,#N/A,FALSE,"Fisico";#N/A,#N/A,FALSE,"Financeiro";#N/A,#N/A,FALSE,"Financeiro"}</definedName>
    <definedName name="WWW">[85]INS!$D$561</definedName>
    <definedName name="xoiot" localSheetId="0" hidden="1">'[11]ANALISIS STO DGO'!#REF!</definedName>
    <definedName name="xoiot" hidden="1">'[11]ANALISIS STO DGO'!#REF!</definedName>
    <definedName name="XXX" localSheetId="0">#REF!</definedName>
    <definedName name="XXX">#REF!</definedName>
    <definedName name="XXXXXXX" localSheetId="0">#REF!</definedName>
    <definedName name="XXXXXXX">#REF!</definedName>
    <definedName name="ydfghdfh" localSheetId="0" hidden="1">'[11]ANALISIS STO DGO'!#REF!</definedName>
    <definedName name="ydfghdfh" hidden="1">'[11]ANALISIS STO DGO'!#REF!</definedName>
    <definedName name="Yee_de_4_x2___Drenaje">[26]Insumos!$G$49</definedName>
    <definedName name="Yee_pvc_4__drenaje">[26]Insumos!$G$381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kihjhgjg" localSheetId="0" hidden="1">'[91]ANALISIS STO DGO'!#REF!</definedName>
    <definedName name="ykihjhgjg" hidden="1">'[91]ANALISIS STO DGO'!#REF!</definedName>
    <definedName name="ykkuj" localSheetId="0" hidden="1">'[11]ANALISIS STO DGO'!#REF!</definedName>
    <definedName name="ykkuj" hidden="1">'[11]ANALISIS STO DGO'!#REF!</definedName>
    <definedName name="Yonu" localSheetId="0" hidden="1">'[11]ANALISIS STO DGO'!#REF!</definedName>
    <definedName name="Yonu" hidden="1">'[11]ANALISIS STO DGO'!#REF!</definedName>
    <definedName name="YOSOY" localSheetId="0" hidden="1">'[11]ANALISIS STO DGO'!#REF!</definedName>
    <definedName name="YOSOY" hidden="1">'[11]ANALISIS STO DGO'!#REF!</definedName>
    <definedName name="yreyrt" localSheetId="0" hidden="1">'[11]ANALISIS STO DGO'!#REF!</definedName>
    <definedName name="yreyrt" hidden="1">'[11]ANALISIS STO DGO'!#REF!</definedName>
    <definedName name="ytuytuyt" localSheetId="0" hidden="1">'[11]ANALISIS STO DGO'!#REF!</definedName>
    <definedName name="ytuytuyt" hidden="1">'[11]ANALISIS STO DGO'!#REF!</definedName>
    <definedName name="yukyu" localSheetId="0" hidden="1">'[11]ANALISIS STO DGO'!#REF!</definedName>
    <definedName name="yukyu" hidden="1">'[11]ANALISIS STO DGO'!#REF!</definedName>
    <definedName name="YYYY" localSheetId="0">#REF!</definedName>
    <definedName name="YYYY">#REF!</definedName>
    <definedName name="Z_086A872D_15DF_436A_8459_CE22F6819FF4_.wvu.Rows" localSheetId="0" hidden="1">[14]Presentacion!#REF!</definedName>
    <definedName name="Z_086A872D_15DF_436A_8459_CE22F6819FF4_.wvu.Rows" hidden="1">[14]Presentacion!#REF!</definedName>
    <definedName name="Z_D55C8B2E_861A_459E_9D09_3AF38A1DE99E_.wvu.Rows" localSheetId="0" hidden="1">[14]Presentacion!#REF!</definedName>
    <definedName name="Z_D55C8B2E_861A_459E_9D09_3AF38A1DE99E_.wvu.Rows" hidden="1">[14]Presentacion!#REF!</definedName>
    <definedName name="Z_F540D718_D9AA_403F_AE49_60D937FD77E5_.wvu.Rows" localSheetId="0" hidden="1">[14]Presentacion!#REF!</definedName>
    <definedName name="Z_F540D718_D9AA_403F_AE49_60D937FD77E5_.wvu.Rows" hidden="1">[14]Presentacion!#REF!</definedName>
    <definedName name="ZA" localSheetId="0">#REF!</definedName>
    <definedName name="ZA">#REF!</definedName>
    <definedName name="Zabaleta">[49]Análisis!$N$988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s_de_piso">'[26]Análisis grales'!$F$1280</definedName>
    <definedName name="Zabaletas_de_Techo">'[26]analisis MVSUR'!$G$249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[37]Análisis!#REF!</definedName>
    <definedName name="Zap.Col.Discot.">[37]Análisis!#REF!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[37]Análisis!#REF!</definedName>
    <definedName name="Zap.Columna">[37]Análisis!#REF!</definedName>
    <definedName name="Zap.Columna.Area.Noble" localSheetId="0">#REF!</definedName>
    <definedName name="Zap.Columna.Area.Noble">#REF!</definedName>
    <definedName name="Zap.columna.Casino" localSheetId="0">[37]Análisis!#REF!</definedName>
    <definedName name="Zap.columna.Casino">[37]Análisis!#REF!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[34]Análisis!$D$105</definedName>
    <definedName name="Zap.Escalera" localSheetId="0">#REF!</definedName>
    <definedName name="Zap.Escalera">#REF!</definedName>
    <definedName name="zap.M.ha.40cm.esp">[59]Análisis!$D$192</definedName>
    <definedName name="Zap.mur.H.A.">[57]Análisis!$D$163</definedName>
    <definedName name="Zap.muro.10.30x20.General" localSheetId="0">[37]Análisis!#REF!</definedName>
    <definedName name="Zap.muro.10.30x20.General">[37]Análisis!#REF!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[37]Análisis!#REF!</definedName>
    <definedName name="Zap.Muro.45x25.General">[37]Análisis!#REF!</definedName>
    <definedName name="Zap.muro.55x25.General" localSheetId="0">[37]Análisis!#REF!</definedName>
    <definedName name="Zap.muro.55x25.General">[37]Análisis!#REF!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[37]Análisis!#REF!</definedName>
    <definedName name="Zap.muro20General">[37]Análisis!#REF!</definedName>
    <definedName name="Zap.Muros.Cacino" localSheetId="0">[37]Análisis!#REF!</definedName>
    <definedName name="Zap.Muros.Cacino">[37]Análisis!#REF!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[34]Análisis!$D$120</definedName>
    <definedName name="Zapata_de_Columnas_Verja_0.45x0.60_acero_de_1_2_a_20_AD">'[26]Análisis grales'!$F$1592</definedName>
    <definedName name="ZAPATA_DE_MUROS">'[26]Análisis grales'!$F$1582</definedName>
    <definedName name="ZB" localSheetId="0">#REF!</definedName>
    <definedName name="ZB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3_x_6__calibre_26">[26]Insumos!$G$335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[42]Insumos!$E$91</definedName>
    <definedName name="Zoc.Marmol.Mezc.Antillana" localSheetId="0">[37]Análisis!#REF!</definedName>
    <definedName name="Zoc.Marmol.Mezc.Antillana">[37]Análisis!#REF!</definedName>
    <definedName name="Zoc.vibrazo.Blanco" localSheetId="0">#REF!</definedName>
    <definedName name="Zoc.vibrazo.Blanco">#REF!</definedName>
    <definedName name="Zocalo.Baldosin" localSheetId="0">[37]Análisis!#REF!</definedName>
    <definedName name="Zocalo.Baldosin">[37]Análisis!#REF!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[37]Análisis!#REF!</definedName>
    <definedName name="Zocalo.Ceram.Mezc.Antillana">[37]Análisis!#REF!</definedName>
    <definedName name="zocalo.ceramica" localSheetId="0">#REF!</definedName>
    <definedName name="zocalo.ceramica">#REF!</definedName>
    <definedName name="Zócalo.Ceramica">[92]Insumos!$E$80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[34]Análisis!$D$532</definedName>
    <definedName name="Zocalo.de.ceramica.B">[34]Análisis!$D$551</definedName>
    <definedName name="Zocalo.de.ceramica.C">[34]Análisis!$D$570</definedName>
    <definedName name="zocalo.de.mosaico">[57]Análisis!$D$1266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[34]Análisis!$D$501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_de_granito_fondo_blanco">[26]Insumos!$G$94</definedName>
    <definedName name="zocalobotichinorojo" localSheetId="0">[12]insumo!#REF!</definedName>
    <definedName name="zocalobotichinorojo">[12]insumo!#REF!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5" i="13" l="1"/>
  <c r="F1427" i="13" l="1"/>
  <c r="F1426" i="13"/>
  <c r="F1422" i="13"/>
  <c r="F1421" i="13"/>
  <c r="F1420" i="13"/>
  <c r="F1419" i="13"/>
  <c r="F1416" i="13"/>
  <c r="F1400" i="13"/>
  <c r="F1406" i="13" l="1"/>
  <c r="F1407" i="13"/>
  <c r="F1401" i="13"/>
  <c r="F1404" i="13"/>
  <c r="F1411" i="13"/>
  <c r="F1413" i="13"/>
  <c r="F1415" i="13"/>
  <c r="F1405" i="13"/>
  <c r="F1408" i="13"/>
  <c r="F1394" i="13"/>
  <c r="F1425" i="13"/>
  <c r="F1397" i="13"/>
  <c r="F1495" i="13" l="1"/>
  <c r="F1389" i="13" l="1"/>
  <c r="F1387" i="13"/>
  <c r="F1386" i="13"/>
  <c r="F1385" i="13"/>
  <c r="F1384" i="13"/>
  <c r="F1381" i="13"/>
  <c r="F1380" i="13"/>
  <c r="C1377" i="13"/>
  <c r="F1375" i="13"/>
  <c r="F1374" i="13"/>
  <c r="C1373" i="13"/>
  <c r="C1372" i="13"/>
  <c r="C1371" i="13"/>
  <c r="C1370" i="13"/>
  <c r="F1369" i="13"/>
  <c r="C1368" i="13"/>
  <c r="C1367" i="13"/>
  <c r="C1375" i="13" s="1"/>
  <c r="C1364" i="13"/>
  <c r="C1363" i="13"/>
  <c r="C1362" i="13"/>
  <c r="C1359" i="13"/>
  <c r="F1359" i="13" s="1"/>
  <c r="C1358" i="13"/>
  <c r="C1357" i="13"/>
  <c r="C1356" i="13"/>
  <c r="F1356" i="13" s="1"/>
  <c r="C1355" i="13"/>
  <c r="C1354" i="13"/>
  <c r="C1353" i="13"/>
  <c r="C1352" i="13"/>
  <c r="C1351" i="13"/>
  <c r="C1350" i="13"/>
  <c r="C1346" i="13"/>
  <c r="C1345" i="13"/>
  <c r="F1345" i="13" s="1"/>
  <c r="C1344" i="13"/>
  <c r="F1341" i="13"/>
  <c r="F1373" i="13" l="1"/>
  <c r="F1352" i="13"/>
  <c r="F1362" i="13"/>
  <c r="F1364" i="13"/>
  <c r="F1367" i="13"/>
  <c r="F1372" i="13"/>
  <c r="F1363" i="13"/>
  <c r="F1371" i="13"/>
  <c r="F1351" i="13"/>
  <c r="F1370" i="13"/>
  <c r="F1354" i="13"/>
  <c r="F1346" i="13"/>
  <c r="F1355" i="13"/>
  <c r="C1347" i="13"/>
  <c r="F1357" i="13"/>
  <c r="F1358" i="13"/>
  <c r="F1377" i="13"/>
  <c r="F1344" i="13"/>
  <c r="F1353" i="13"/>
  <c r="F1347" i="13" l="1"/>
  <c r="F1368" i="13" l="1"/>
  <c r="F1350" i="13" l="1"/>
  <c r="F1336" i="13" l="1"/>
  <c r="F1334" i="13"/>
  <c r="F1333" i="13"/>
  <c r="F1330" i="13"/>
  <c r="F1329" i="13"/>
  <c r="F1328" i="13"/>
  <c r="F1327" i="13"/>
  <c r="F1326" i="13"/>
  <c r="F1325" i="13"/>
  <c r="F1324" i="13"/>
  <c r="F1321" i="13"/>
  <c r="F1319" i="13"/>
  <c r="F1318" i="13"/>
  <c r="F1317" i="13"/>
  <c r="F1316" i="13"/>
  <c r="F1313" i="13"/>
  <c r="F1312" i="13"/>
  <c r="F1311" i="13"/>
  <c r="F1310" i="13"/>
  <c r="F1309" i="13"/>
  <c r="F1308" i="13"/>
  <c r="F1305" i="13"/>
  <c r="F1304" i="13"/>
  <c r="F1303" i="13"/>
  <c r="F1300" i="13"/>
  <c r="F1299" i="13"/>
  <c r="F1298" i="13"/>
  <c r="F1297" i="13"/>
  <c r="F1296" i="13"/>
  <c r="F1295" i="13"/>
  <c r="F1294" i="13"/>
  <c r="F1293" i="13"/>
  <c r="F1289" i="13"/>
  <c r="F1288" i="13"/>
  <c r="F1287" i="13"/>
  <c r="F1285" i="13"/>
  <c r="F1283" i="13"/>
  <c r="F1281" i="13"/>
  <c r="F1280" i="13"/>
  <c r="F1279" i="13"/>
  <c r="F1278" i="13"/>
  <c r="F1276" i="13"/>
  <c r="A1276" i="13"/>
  <c r="A1277" i="13" s="1"/>
  <c r="F1273" i="13"/>
  <c r="F1272" i="13"/>
  <c r="F1271" i="13"/>
  <c r="A1271" i="13"/>
  <c r="A1272" i="13" s="1"/>
  <c r="A1273" i="13" s="1"/>
  <c r="F1268" i="13"/>
  <c r="F1267" i="13"/>
  <c r="F1266" i="13"/>
  <c r="F1265" i="13"/>
  <c r="A1265" i="13"/>
  <c r="A1266" i="13" s="1"/>
  <c r="A1267" i="13" s="1"/>
  <c r="A1268" i="13" s="1"/>
  <c r="F1262" i="13"/>
  <c r="F1261" i="13"/>
  <c r="A1261" i="13"/>
  <c r="A1262" i="13" s="1"/>
  <c r="F1258" i="13"/>
  <c r="F1257" i="13"/>
  <c r="F1256" i="13"/>
  <c r="F1255" i="13"/>
  <c r="A1255" i="13"/>
  <c r="A1256" i="13" s="1"/>
  <c r="A1257" i="13" s="1"/>
  <c r="A1258" i="13" s="1"/>
  <c r="F1252" i="13"/>
  <c r="F1251" i="13"/>
  <c r="F1250" i="13"/>
  <c r="F1249" i="13"/>
  <c r="F1248" i="13"/>
  <c r="F1247" i="13"/>
  <c r="F1246" i="13"/>
  <c r="F1245" i="13"/>
  <c r="F1244" i="13"/>
  <c r="F1243" i="13"/>
  <c r="F1240" i="13"/>
  <c r="F1239" i="13"/>
  <c r="F1238" i="13"/>
  <c r="F1235" i="13"/>
  <c r="F1234" i="13"/>
  <c r="F1428" i="13" l="1"/>
  <c r="F1593" i="13"/>
  <c r="F1519" i="13" l="1"/>
  <c r="F1518" i="13"/>
  <c r="F1517" i="13"/>
  <c r="F1516" i="13"/>
  <c r="F1515" i="13"/>
  <c r="F1512" i="13"/>
  <c r="F1511" i="13"/>
  <c r="F1510" i="13"/>
  <c r="F1509" i="13"/>
  <c r="F1508" i="13"/>
  <c r="F1505" i="13"/>
  <c r="F1504" i="13"/>
  <c r="F1503" i="13"/>
  <c r="F1502" i="13"/>
  <c r="F1501" i="13"/>
  <c r="F1494" i="13"/>
  <c r="F1493" i="13"/>
  <c r="F1492" i="13"/>
  <c r="F1491" i="13"/>
  <c r="F1490" i="13"/>
  <c r="F1486" i="13"/>
  <c r="F1485" i="13"/>
  <c r="F1484" i="13"/>
  <c r="F1483" i="13"/>
  <c r="F1482" i="13"/>
  <c r="F1481" i="13"/>
  <c r="F1480" i="13"/>
  <c r="F1479" i="13"/>
  <c r="F1478" i="13"/>
  <c r="F1477" i="13"/>
  <c r="F1476" i="13"/>
  <c r="F1475" i="13"/>
  <c r="F1474" i="13"/>
  <c r="F1473" i="13"/>
  <c r="F1472" i="13"/>
  <c r="F1471" i="13"/>
  <c r="F1470" i="13"/>
  <c r="F1469" i="13"/>
  <c r="F1468" i="13"/>
  <c r="F1467" i="13"/>
  <c r="F1466" i="13"/>
  <c r="F1465" i="13"/>
  <c r="F1464" i="13"/>
  <c r="F1463" i="13"/>
  <c r="F1462" i="13"/>
  <c r="F1461" i="13"/>
  <c r="F1460" i="13"/>
  <c r="F1459" i="13"/>
  <c r="F1458" i="13"/>
  <c r="F1457" i="13"/>
  <c r="F1456" i="13"/>
  <c r="F1455" i="13"/>
  <c r="F1454" i="13"/>
  <c r="F1453" i="13"/>
  <c r="F1452" i="13"/>
  <c r="F1451" i="13"/>
  <c r="F1450" i="13"/>
  <c r="F1449" i="13"/>
  <c r="F1448" i="13"/>
  <c r="F1445" i="13"/>
  <c r="F1444" i="13"/>
  <c r="F1441" i="13"/>
  <c r="F1437" i="13"/>
  <c r="F1436" i="13"/>
  <c r="F1435" i="13"/>
  <c r="F1434" i="13"/>
  <c r="F1433" i="13"/>
  <c r="F1432" i="13"/>
  <c r="F1496" i="13" l="1"/>
  <c r="F1438" i="13"/>
  <c r="F1442" i="13"/>
  <c r="F1446" i="13"/>
  <c r="F1520" i="13"/>
  <c r="F1487" i="13"/>
  <c r="F1521" i="13" l="1"/>
  <c r="F40" i="13" l="1"/>
  <c r="F1613" i="13" l="1"/>
  <c r="F1612" i="13"/>
  <c r="F1611" i="13"/>
  <c r="F1610" i="13"/>
  <c r="F1594" i="13" l="1"/>
  <c r="F719" i="13"/>
  <c r="F1227" i="13" l="1"/>
  <c r="F1226" i="13"/>
  <c r="F1225" i="13"/>
  <c r="F1223" i="13"/>
  <c r="F1222" i="13"/>
  <c r="F1221" i="13"/>
  <c r="F1220" i="13"/>
  <c r="F1219" i="13"/>
  <c r="F1218" i="13"/>
  <c r="F1217" i="13"/>
  <c r="F1216" i="13"/>
  <c r="F1210" i="13"/>
  <c r="F1207" i="13"/>
  <c r="F1205" i="13"/>
  <c r="F1203" i="13"/>
  <c r="F1201" i="13"/>
  <c r="F1198" i="13"/>
  <c r="F1192" i="13"/>
  <c r="F1191" i="13"/>
  <c r="F1190" i="13"/>
  <c r="F1184" i="13"/>
  <c r="F1183" i="13"/>
  <c r="F1182" i="13"/>
  <c r="F1181" i="13"/>
  <c r="F1180" i="13"/>
  <c r="F1174" i="13"/>
  <c r="F1173" i="13"/>
  <c r="F1170" i="13"/>
  <c r="F1169" i="13"/>
  <c r="F1168" i="13"/>
  <c r="F1167" i="13"/>
  <c r="F1163" i="13"/>
  <c r="F1162" i="13"/>
  <c r="F1161" i="13"/>
  <c r="F1160" i="13"/>
  <c r="F1159" i="13"/>
  <c r="F1157" i="13"/>
  <c r="F1154" i="13"/>
  <c r="F1151" i="13"/>
  <c r="F1145" i="13"/>
  <c r="F1144" i="13"/>
  <c r="F1137" i="13"/>
  <c r="F1136" i="13"/>
  <c r="F1130" i="13"/>
  <c r="F1126" i="13"/>
  <c r="F1124" i="13"/>
  <c r="F1123" i="13"/>
  <c r="F1121" i="13"/>
  <c r="F1119" i="13"/>
  <c r="F1117" i="13"/>
  <c r="F1115" i="13"/>
  <c r="F1194" i="13" l="1"/>
  <c r="F1195" i="13"/>
  <c r="F1224" i="13"/>
  <c r="F1215" i="13"/>
  <c r="F1208" i="13"/>
  <c r="F1155" i="13"/>
  <c r="F1211" i="13"/>
  <c r="F1212" i="13"/>
  <c r="F1213" i="13"/>
  <c r="F1214" i="13"/>
  <c r="F1189" i="13"/>
  <c r="F1197" i="13"/>
  <c r="F1135" i="13"/>
  <c r="F1125" i="13"/>
  <c r="F1156" i="13"/>
  <c r="F1171" i="13"/>
  <c r="F1193" i="13"/>
  <c r="F1146" i="13"/>
  <c r="F1172" i="13"/>
  <c r="F1127" i="13"/>
  <c r="F1138" i="13"/>
  <c r="F1147" i="13"/>
  <c r="F1185" i="13"/>
  <c r="F1128" i="13"/>
  <c r="F1139" i="13"/>
  <c r="F1196" i="13"/>
  <c r="F1148" i="13"/>
  <c r="F1175" i="13"/>
  <c r="F1186" i="13"/>
  <c r="F1140" i="13"/>
  <c r="F1149" i="13"/>
  <c r="F1176" i="13"/>
  <c r="F1187" i="13"/>
  <c r="F1131" i="13"/>
  <c r="F1141" i="13"/>
  <c r="F1120" i="13"/>
  <c r="F1150" i="13"/>
  <c r="F1177" i="13"/>
  <c r="F1132" i="13"/>
  <c r="F1142" i="13"/>
  <c r="F1178" i="13"/>
  <c r="F1122" i="13"/>
  <c r="F1133" i="13"/>
  <c r="F1143" i="13"/>
  <c r="F1179" i="13"/>
  <c r="F1134" i="13"/>
  <c r="F1188" i="13" l="1"/>
  <c r="F1229" i="13" l="1"/>
  <c r="C1093" i="13" l="1"/>
  <c r="F1110" i="13"/>
  <c r="F1109" i="13"/>
  <c r="F1108" i="13"/>
  <c r="F1107" i="13"/>
  <c r="F1106" i="13"/>
  <c r="F1105" i="13"/>
  <c r="F1102" i="13"/>
  <c r="F1101" i="13"/>
  <c r="F1100" i="13"/>
  <c r="F1099" i="13"/>
  <c r="F1092" i="13"/>
  <c r="F1014" i="13"/>
  <c r="C1550" i="13"/>
  <c r="F1002" i="13"/>
  <c r="F1001" i="13"/>
  <c r="F1000" i="13"/>
  <c r="F999" i="13"/>
  <c r="F998" i="13"/>
  <c r="F997" i="13"/>
  <c r="F996" i="13"/>
  <c r="F993" i="13"/>
  <c r="F992" i="13"/>
  <c r="F991" i="13"/>
  <c r="F990" i="13"/>
  <c r="F989" i="13"/>
  <c r="F988" i="13"/>
  <c r="F987" i="13"/>
  <c r="F986" i="13"/>
  <c r="F985" i="13"/>
  <c r="F984" i="13"/>
  <c r="F983" i="13"/>
  <c r="F982" i="13"/>
  <c r="F981" i="13"/>
  <c r="F978" i="13"/>
  <c r="F977" i="13"/>
  <c r="F974" i="13"/>
  <c r="F973" i="13"/>
  <c r="F972" i="13"/>
  <c r="F969" i="13"/>
  <c r="F967" i="13"/>
  <c r="F965" i="13"/>
  <c r="F964" i="13"/>
  <c r="F963" i="13"/>
  <c r="F962" i="13"/>
  <c r="F961" i="13"/>
  <c r="F960" i="13"/>
  <c r="F959" i="13"/>
  <c r="F958" i="13"/>
  <c r="F957" i="13"/>
  <c r="F956" i="13"/>
  <c r="F955" i="13"/>
  <c r="F952" i="13"/>
  <c r="F951" i="13"/>
  <c r="F948" i="13"/>
  <c r="F947" i="13"/>
  <c r="F946" i="13"/>
  <c r="F945" i="13"/>
  <c r="F944" i="13"/>
  <c r="F943" i="13"/>
  <c r="F942" i="13"/>
  <c r="F939" i="13"/>
  <c r="F938" i="13"/>
  <c r="F937" i="13"/>
  <c r="F934" i="13"/>
  <c r="C1094" i="13" l="1"/>
  <c r="F1093" i="13"/>
  <c r="F1097" i="13"/>
  <c r="F1091" i="13"/>
  <c r="F1003" i="13"/>
  <c r="F1094" i="13" l="1"/>
  <c r="F1098" i="13" l="1"/>
  <c r="F1111" i="13" s="1"/>
  <c r="F676" i="13"/>
  <c r="F675" i="13"/>
  <c r="F674" i="13"/>
  <c r="F673" i="13"/>
  <c r="F672" i="13"/>
  <c r="F671" i="13"/>
  <c r="F670" i="13"/>
  <c r="F669" i="13"/>
  <c r="F668" i="13"/>
  <c r="F663" i="13"/>
  <c r="F662" i="13"/>
  <c r="F661" i="13"/>
  <c r="F660" i="13"/>
  <c r="F659" i="13"/>
  <c r="F658" i="13"/>
  <c r="F657" i="13"/>
  <c r="F656" i="13"/>
  <c r="F649" i="13"/>
  <c r="F648" i="13"/>
  <c r="F646" i="13"/>
  <c r="F645" i="13"/>
  <c r="F644" i="13"/>
  <c r="F643" i="13"/>
  <c r="F641" i="13"/>
  <c r="F640" i="13"/>
  <c r="F639" i="13"/>
  <c r="F638" i="13"/>
  <c r="F634" i="13"/>
  <c r="F632" i="13"/>
  <c r="F631" i="13"/>
  <c r="F630" i="13"/>
  <c r="F629" i="13"/>
  <c r="F627" i="13"/>
  <c r="F625" i="13"/>
  <c r="A625" i="13"/>
  <c r="A626" i="13" s="1"/>
  <c r="A627" i="13" s="1"/>
  <c r="A628" i="13" s="1"/>
  <c r="A629" i="13" s="1"/>
  <c r="A630" i="13" s="1"/>
  <c r="F624" i="13"/>
  <c r="F623" i="13"/>
  <c r="F622" i="13"/>
  <c r="F621" i="13"/>
  <c r="F620" i="13"/>
  <c r="F619" i="13"/>
  <c r="F616" i="13"/>
  <c r="F615" i="13"/>
  <c r="F614" i="13"/>
  <c r="F613" i="13"/>
  <c r="F612" i="13"/>
  <c r="F611" i="13"/>
  <c r="F610" i="13"/>
  <c r="F609" i="13"/>
  <c r="F608" i="13"/>
  <c r="F607" i="13"/>
  <c r="C929" i="13"/>
  <c r="C893" i="13"/>
  <c r="F903" i="13"/>
  <c r="F931" i="13"/>
  <c r="F930" i="13"/>
  <c r="F927" i="13"/>
  <c r="F926" i="13"/>
  <c r="F925" i="13"/>
  <c r="F924" i="13"/>
  <c r="F923" i="13"/>
  <c r="F922" i="13"/>
  <c r="F921" i="13"/>
  <c r="F920" i="13"/>
  <c r="F919" i="13"/>
  <c r="F918" i="13"/>
  <c r="F917" i="13"/>
  <c r="F914" i="13"/>
  <c r="F913" i="13"/>
  <c r="F912" i="13"/>
  <c r="F911" i="13"/>
  <c r="F910" i="13"/>
  <c r="F909" i="13"/>
  <c r="F908" i="13"/>
  <c r="F907" i="13"/>
  <c r="F906" i="13"/>
  <c r="F905" i="13"/>
  <c r="C898" i="13"/>
  <c r="F891" i="13"/>
  <c r="F890" i="13"/>
  <c r="F889" i="13"/>
  <c r="F887" i="13"/>
  <c r="F886" i="13"/>
  <c r="F885" i="13"/>
  <c r="F884" i="13"/>
  <c r="F883" i="13"/>
  <c r="F880" i="13"/>
  <c r="F876" i="13"/>
  <c r="F871" i="13"/>
  <c r="F869" i="13"/>
  <c r="F868" i="13"/>
  <c r="F867" i="13"/>
  <c r="F553" i="13"/>
  <c r="F600" i="13"/>
  <c r="F599" i="13"/>
  <c r="F598" i="13"/>
  <c r="F597" i="13"/>
  <c r="F592" i="13"/>
  <c r="F587" i="13"/>
  <c r="F585" i="13"/>
  <c r="F584" i="13"/>
  <c r="F583" i="13"/>
  <c r="F897" i="13" l="1"/>
  <c r="F586" i="13"/>
  <c r="F901" i="13"/>
  <c r="F929" i="13"/>
  <c r="F898" i="13"/>
  <c r="F665" i="13"/>
  <c r="F666" i="13"/>
  <c r="F633" i="13"/>
  <c r="F626" i="13"/>
  <c r="F635" i="13"/>
  <c r="F617" i="13"/>
  <c r="F636" i="13"/>
  <c r="F618" i="13"/>
  <c r="F628" i="13"/>
  <c r="F637" i="13"/>
  <c r="F650" i="13"/>
  <c r="F651" i="13"/>
  <c r="F653" i="13"/>
  <c r="F642" i="13"/>
  <c r="F652" i="13"/>
  <c r="F895" i="13"/>
  <c r="F877" i="13"/>
  <c r="F878" i="13"/>
  <c r="F888" i="13"/>
  <c r="F928" i="13"/>
  <c r="F881" i="13"/>
  <c r="F900" i="13"/>
  <c r="F882" i="13"/>
  <c r="F893" i="13"/>
  <c r="F902" i="13"/>
  <c r="F873" i="13"/>
  <c r="F894" i="13"/>
  <c r="F874" i="13"/>
  <c r="F896" i="13"/>
  <c r="F879" i="13"/>
  <c r="F899" i="13"/>
  <c r="F892" i="13"/>
  <c r="F872" i="13"/>
  <c r="F601" i="13"/>
  <c r="F568" i="13"/>
  <c r="F664" i="13" l="1"/>
  <c r="F654" i="13"/>
  <c r="F932" i="13"/>
  <c r="F579" i="13"/>
  <c r="F578" i="13"/>
  <c r="F574" i="13"/>
  <c r="F572" i="13"/>
  <c r="C563" i="13"/>
  <c r="F560" i="13"/>
  <c r="F558" i="13"/>
  <c r="F535" i="13"/>
  <c r="F530" i="13"/>
  <c r="F528" i="13"/>
  <c r="F527" i="13"/>
  <c r="F454" i="13"/>
  <c r="F453" i="13"/>
  <c r="F452" i="13"/>
  <c r="F451" i="13"/>
  <c r="F450" i="13"/>
  <c r="F449" i="13"/>
  <c r="F448" i="13"/>
  <c r="F447" i="13"/>
  <c r="F446" i="13"/>
  <c r="F445" i="13"/>
  <c r="A445" i="13"/>
  <c r="A446" i="13" s="1"/>
  <c r="A447" i="13" s="1"/>
  <c r="A448" i="13" s="1"/>
  <c r="A449" i="13" s="1"/>
  <c r="A450" i="13" s="1"/>
  <c r="A451" i="13" s="1"/>
  <c r="A452" i="13" s="1"/>
  <c r="A453" i="13" s="1"/>
  <c r="F404" i="13"/>
  <c r="F511" i="13"/>
  <c r="F499" i="13"/>
  <c r="F498" i="13"/>
  <c r="A498" i="13"/>
  <c r="A499" i="13" s="1"/>
  <c r="F497" i="13"/>
  <c r="F496" i="13"/>
  <c r="F495" i="13"/>
  <c r="F494" i="13"/>
  <c r="F493" i="13"/>
  <c r="F492" i="13"/>
  <c r="F491" i="13"/>
  <c r="F490" i="13"/>
  <c r="F489" i="13"/>
  <c r="F488" i="13"/>
  <c r="A483" i="13"/>
  <c r="A484" i="13" s="1"/>
  <c r="A485" i="13" s="1"/>
  <c r="F482" i="13"/>
  <c r="F481" i="13"/>
  <c r="F479" i="13"/>
  <c r="F477" i="13"/>
  <c r="F476" i="13"/>
  <c r="F470" i="13"/>
  <c r="F469" i="13"/>
  <c r="F468" i="13"/>
  <c r="F467" i="13"/>
  <c r="A467" i="13"/>
  <c r="A468" i="13" s="1"/>
  <c r="A469" i="13" s="1"/>
  <c r="A470" i="13" s="1"/>
  <c r="F466" i="13"/>
  <c r="F465" i="13"/>
  <c r="F464" i="13"/>
  <c r="F463" i="13"/>
  <c r="F462" i="13"/>
  <c r="F461" i="13"/>
  <c r="F460" i="13"/>
  <c r="F459" i="13"/>
  <c r="F458" i="13"/>
  <c r="F457" i="13"/>
  <c r="F442" i="13"/>
  <c r="F441" i="13"/>
  <c r="F435" i="13"/>
  <c r="F434" i="13"/>
  <c r="F433" i="13"/>
  <c r="F432" i="13"/>
  <c r="F427" i="13"/>
  <c r="A427" i="13"/>
  <c r="A428" i="13" s="1"/>
  <c r="A429" i="13" s="1"/>
  <c r="A430" i="13" s="1"/>
  <c r="A431" i="13" s="1"/>
  <c r="A432" i="13" s="1"/>
  <c r="A433" i="13" s="1"/>
  <c r="A434" i="13" s="1"/>
  <c r="A435" i="13" s="1"/>
  <c r="F424" i="13"/>
  <c r="F423" i="13"/>
  <c r="F422" i="13"/>
  <c r="A422" i="13"/>
  <c r="A423" i="13" s="1"/>
  <c r="A424" i="13" s="1"/>
  <c r="F419" i="13"/>
  <c r="A419" i="13"/>
  <c r="F408" i="13"/>
  <c r="F413" i="13"/>
  <c r="A388" i="13"/>
  <c r="A389" i="13" s="1"/>
  <c r="A390" i="13" s="1"/>
  <c r="A391" i="13" s="1"/>
  <c r="A392" i="13" s="1"/>
  <c r="A393" i="13" s="1"/>
  <c r="A394" i="13" s="1"/>
  <c r="A395" i="13" s="1"/>
  <c r="A396" i="13" s="1"/>
  <c r="C383" i="13"/>
  <c r="C351" i="13"/>
  <c r="F409" i="13" l="1"/>
  <c r="F407" i="13"/>
  <c r="F412" i="13"/>
  <c r="F429" i="13"/>
  <c r="F410" i="13"/>
  <c r="F411" i="13"/>
  <c r="F667" i="13"/>
  <c r="F677" i="13" s="1"/>
  <c r="F573" i="13"/>
  <c r="F575" i="13"/>
  <c r="F576" i="13"/>
  <c r="F577" i="13"/>
  <c r="F559" i="13"/>
  <c r="F533" i="13"/>
  <c r="F526" i="13"/>
  <c r="F536" i="13"/>
  <c r="F529" i="13"/>
  <c r="F531" i="13"/>
  <c r="F532" i="13"/>
  <c r="F534" i="13"/>
  <c r="F525" i="13"/>
  <c r="A441" i="13"/>
  <c r="A442" i="13" s="1"/>
  <c r="A457" i="13"/>
  <c r="A458" i="13" s="1"/>
  <c r="A459" i="13" s="1"/>
  <c r="A460" i="13" s="1"/>
  <c r="A461" i="13" s="1"/>
  <c r="A462" i="13" s="1"/>
  <c r="A463" i="13" s="1"/>
  <c r="A464" i="13" s="1"/>
  <c r="A465" i="13" s="1"/>
  <c r="A472" i="13"/>
  <c r="F478" i="13"/>
  <c r="F480" i="13"/>
  <c r="F473" i="13"/>
  <c r="F475" i="13"/>
  <c r="F483" i="13"/>
  <c r="F484" i="13"/>
  <c r="F485" i="13"/>
  <c r="F474" i="13"/>
  <c r="F431" i="13"/>
  <c r="F430" i="13"/>
  <c r="F428" i="13"/>
  <c r="F403" i="13"/>
  <c r="F400" i="13"/>
  <c r="F398" i="13"/>
  <c r="F399" i="13"/>
  <c r="F393" i="13"/>
  <c r="F394" i="13"/>
  <c r="F388" i="13"/>
  <c r="F390" i="13"/>
  <c r="F391" i="13"/>
  <c r="F392" i="13"/>
  <c r="F401" i="13"/>
  <c r="F395" i="13"/>
  <c r="F402" i="13"/>
  <c r="F389" i="13"/>
  <c r="F396" i="13"/>
  <c r="F385" i="13"/>
  <c r="F351" i="13"/>
  <c r="A473" i="13" l="1"/>
  <c r="A474" i="13" s="1"/>
  <c r="A475" i="13" s="1"/>
  <c r="A476" i="13" s="1"/>
  <c r="A477" i="13" s="1"/>
  <c r="A478" i="13" s="1"/>
  <c r="A479" i="13" s="1"/>
  <c r="A480" i="13" s="1"/>
  <c r="A481" i="13" s="1"/>
  <c r="A487" i="13"/>
  <c r="A488" i="13" s="1"/>
  <c r="A489" i="13" s="1"/>
  <c r="A490" i="13" s="1"/>
  <c r="A491" i="13" s="1"/>
  <c r="A492" i="13" s="1"/>
  <c r="A493" i="13" s="1"/>
  <c r="A494" i="13" s="1"/>
  <c r="A495" i="13" s="1"/>
  <c r="A496" i="13" s="1"/>
  <c r="F397" i="13"/>
  <c r="F357" i="13" l="1"/>
  <c r="F349" i="13"/>
  <c r="A347" i="13"/>
  <c r="A348" i="13" s="1"/>
  <c r="A349" i="13" s="1"/>
  <c r="A350" i="13" s="1"/>
  <c r="A351" i="13" s="1"/>
  <c r="A352" i="13" s="1"/>
  <c r="A353" i="13" s="1"/>
  <c r="A354" i="13" s="1"/>
  <c r="A355" i="13" s="1"/>
  <c r="A356" i="13" s="1"/>
  <c r="F358" i="13" l="1"/>
  <c r="F365" i="13"/>
  <c r="F372" i="13"/>
  <c r="F350" i="13"/>
  <c r="F359" i="13"/>
  <c r="F366" i="13"/>
  <c r="F373" i="13"/>
  <c r="F352" i="13"/>
  <c r="F360" i="13"/>
  <c r="F367" i="13"/>
  <c r="F374" i="13"/>
  <c r="F353" i="13"/>
  <c r="F361" i="13"/>
  <c r="F368" i="13"/>
  <c r="F375" i="13"/>
  <c r="F354" i="13"/>
  <c r="F362" i="13"/>
  <c r="F369" i="13"/>
  <c r="F376" i="13"/>
  <c r="F355" i="13"/>
  <c r="F363" i="13"/>
  <c r="F370" i="13"/>
  <c r="F377" i="13"/>
  <c r="F348" i="13"/>
  <c r="F356" i="13"/>
  <c r="F364" i="13"/>
  <c r="F371" i="13"/>
  <c r="F378" i="13"/>
  <c r="F335" i="13" l="1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19" i="13"/>
  <c r="F318" i="13"/>
  <c r="F317" i="13"/>
  <c r="F315" i="13"/>
  <c r="F314" i="13"/>
  <c r="F285" i="13"/>
  <c r="F280" i="13"/>
  <c r="F279" i="13"/>
  <c r="F276" i="13"/>
  <c r="F266" i="13"/>
  <c r="C299" i="13"/>
  <c r="F313" i="13"/>
  <c r="F312" i="13"/>
  <c r="F311" i="13"/>
  <c r="F309" i="13"/>
  <c r="C308" i="13"/>
  <c r="C307" i="13"/>
  <c r="C306" i="13"/>
  <c r="C305" i="13"/>
  <c r="C304" i="13"/>
  <c r="F302" i="13"/>
  <c r="F300" i="13"/>
  <c r="F298" i="13"/>
  <c r="F274" i="13"/>
  <c r="C258" i="13"/>
  <c r="C257" i="13"/>
  <c r="F256" i="13"/>
  <c r="C248" i="13"/>
  <c r="C247" i="13"/>
  <c r="F250" i="13"/>
  <c r="F245" i="13"/>
  <c r="F233" i="13"/>
  <c r="F247" i="13" l="1"/>
  <c r="F257" i="13"/>
  <c r="F281" i="13"/>
  <c r="F283" i="13"/>
  <c r="C259" i="13"/>
  <c r="F286" i="13"/>
  <c r="F278" i="13"/>
  <c r="F284" i="13"/>
  <c r="F299" i="13"/>
  <c r="F320" i="13"/>
  <c r="F287" i="13"/>
  <c r="F282" i="13"/>
  <c r="F275" i="13"/>
  <c r="F272" i="13"/>
  <c r="F271" i="13"/>
  <c r="F270" i="13"/>
  <c r="F265" i="13"/>
  <c r="F305" i="13"/>
  <c r="F303" i="13"/>
  <c r="F294" i="13"/>
  <c r="F306" i="13"/>
  <c r="F296" i="13"/>
  <c r="F307" i="13"/>
  <c r="F304" i="13"/>
  <c r="F308" i="13"/>
  <c r="F290" i="13"/>
  <c r="F301" i="13"/>
  <c r="F267" i="13"/>
  <c r="F268" i="13"/>
  <c r="F273" i="13"/>
  <c r="F264" i="13"/>
  <c r="F277" i="13"/>
  <c r="F269" i="13"/>
  <c r="F263" i="13"/>
  <c r="F258" i="13"/>
  <c r="C260" i="13"/>
  <c r="F259" i="13"/>
  <c r="F248" i="13"/>
  <c r="F249" i="13"/>
  <c r="F252" i="13"/>
  <c r="F251" i="13"/>
  <c r="F260" i="13" l="1"/>
  <c r="F293" i="13"/>
  <c r="F292" i="13"/>
  <c r="F253" i="13"/>
  <c r="F295" i="13"/>
  <c r="F291" i="13"/>
  <c r="F254" i="13" l="1"/>
  <c r="F241" i="13" l="1"/>
  <c r="C235" i="13"/>
  <c r="F240" i="13"/>
  <c r="F238" i="13"/>
  <c r="F237" i="13"/>
  <c r="F236" i="13"/>
  <c r="C234" i="13"/>
  <c r="C183" i="13"/>
  <c r="F242" i="13" l="1"/>
  <c r="F243" i="13"/>
  <c r="F235" i="13"/>
  <c r="F239" i="13"/>
  <c r="A407" i="13" l="1"/>
  <c r="A408" i="13" s="1"/>
  <c r="A409" i="13" s="1"/>
  <c r="A410" i="13" s="1"/>
  <c r="A411" i="13" s="1"/>
  <c r="A412" i="13" s="1"/>
  <c r="A413" i="13" s="1"/>
  <c r="F218" i="13" l="1"/>
  <c r="F217" i="13" l="1"/>
  <c r="F210" i="13" l="1"/>
  <c r="F209" i="13"/>
  <c r="F208" i="13"/>
  <c r="F200" i="13"/>
  <c r="C189" i="13"/>
  <c r="C188" i="13"/>
  <c r="C190" i="13" l="1"/>
  <c r="F205" i="13"/>
  <c r="F201" i="13"/>
  <c r="F202" i="13"/>
  <c r="F193" i="13"/>
  <c r="F203" i="13"/>
  <c r="F194" i="13"/>
  <c r="F204" i="13"/>
  <c r="F195" i="13"/>
  <c r="F196" i="13"/>
  <c r="F197" i="13"/>
  <c r="F207" i="13"/>
  <c r="F198" i="13"/>
  <c r="F199" i="13"/>
  <c r="F206" i="13" l="1"/>
  <c r="C184" i="13" l="1"/>
  <c r="F184" i="13" l="1"/>
  <c r="F183" i="13"/>
  <c r="C128" i="13" l="1"/>
  <c r="C127" i="13"/>
  <c r="C126" i="13"/>
  <c r="F130" i="13"/>
  <c r="F124" i="13"/>
  <c r="F126" i="13" l="1"/>
  <c r="F128" i="13"/>
  <c r="F127" i="13"/>
  <c r="C31" i="13" l="1"/>
  <c r="C38" i="13" l="1"/>
  <c r="C34" i="13"/>
  <c r="C33" i="13"/>
  <c r="C37" i="13"/>
  <c r="C39" i="13"/>
  <c r="C30" i="13"/>
  <c r="C22" i="13"/>
  <c r="C21" i="13"/>
  <c r="C18" i="13"/>
  <c r="C16" i="13"/>
  <c r="F23" i="13"/>
  <c r="F13" i="13"/>
  <c r="F27" i="13"/>
  <c r="F16" i="13" l="1"/>
  <c r="F21" i="13"/>
  <c r="C32" i="13"/>
  <c r="C19" i="13"/>
  <c r="F18" i="13"/>
  <c r="C35" i="13"/>
  <c r="F38" i="13"/>
  <c r="F33" i="13"/>
  <c r="F22" i="13"/>
  <c r="C17" i="13"/>
  <c r="F31" i="13"/>
  <c r="F32" i="13"/>
  <c r="F30" i="13"/>
  <c r="F39" i="13"/>
  <c r="F34" i="13"/>
  <c r="F37" i="13"/>
  <c r="C36" i="13" l="1"/>
  <c r="C20" i="13"/>
  <c r="F35" i="13"/>
  <c r="F19" i="13"/>
  <c r="F17" i="13"/>
  <c r="F36" i="13" l="1"/>
  <c r="F20" i="13"/>
  <c r="F24" i="13" s="1"/>
  <c r="F41" i="13" l="1"/>
  <c r="F141" i="13" l="1"/>
  <c r="F140" i="13"/>
  <c r="F139" i="13"/>
  <c r="F142" i="13" l="1"/>
  <c r="F134" i="13" l="1"/>
  <c r="F133" i="13"/>
  <c r="F132" i="13"/>
  <c r="F131" i="13"/>
  <c r="F122" i="13"/>
  <c r="F121" i="13"/>
  <c r="F118" i="13"/>
  <c r="F117" i="13"/>
  <c r="F116" i="13"/>
  <c r="F115" i="13"/>
  <c r="F114" i="13"/>
  <c r="F113" i="13"/>
  <c r="A114" i="13"/>
  <c r="F112" i="13"/>
  <c r="F111" i="13"/>
  <c r="A111" i="13"/>
  <c r="A116" i="13" l="1"/>
  <c r="A117" i="13" s="1"/>
  <c r="F119" i="13" l="1"/>
  <c r="F135" i="13" l="1"/>
  <c r="F42" i="13" l="1"/>
  <c r="F216" i="13" l="1"/>
  <c r="F99" i="13" l="1"/>
  <c r="F98" i="13"/>
  <c r="F97" i="13"/>
  <c r="F96" i="13"/>
  <c r="F95" i="13"/>
  <c r="A90" i="13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79" i="13"/>
  <c r="A80" i="13" s="1"/>
  <c r="A81" i="13" s="1"/>
  <c r="A82" i="13" s="1"/>
  <c r="A83" i="13" s="1"/>
  <c r="A84" i="13" s="1"/>
  <c r="A85" i="13" s="1"/>
  <c r="A86" i="13" s="1"/>
  <c r="A60" i="13"/>
  <c r="A61" i="13" s="1"/>
  <c r="A62" i="13" s="1"/>
  <c r="A63" i="13" s="1"/>
  <c r="A64" i="13" s="1"/>
  <c r="A65" i="13" s="1"/>
  <c r="A66" i="13" s="1"/>
  <c r="A67" i="13" s="1"/>
  <c r="A68" i="13" s="1"/>
  <c r="F57" i="13"/>
  <c r="F55" i="13"/>
  <c r="A55" i="13"/>
  <c r="A56" i="13" s="1"/>
  <c r="A57" i="13" s="1"/>
  <c r="F52" i="13"/>
  <c r="F51" i="13"/>
  <c r="A49" i="13"/>
  <c r="A50" i="13" s="1"/>
  <c r="A51" i="13" s="1"/>
  <c r="A52" i="13" s="1"/>
  <c r="F46" i="13"/>
  <c r="F101" i="13" l="1"/>
  <c r="F49" i="13"/>
  <c r="F56" i="13"/>
  <c r="A91" i="13"/>
  <c r="F91" i="13"/>
  <c r="F100" i="13"/>
  <c r="F80" i="13"/>
  <c r="F94" i="13"/>
  <c r="F105" i="13"/>
  <c r="F86" i="13"/>
  <c r="F103" i="13" l="1"/>
  <c r="F102" i="13"/>
  <c r="F104" i="13"/>
  <c r="F88" i="13" l="1"/>
  <c r="F50" i="13" l="1"/>
  <c r="F85" i="13"/>
  <c r="F81" i="13"/>
  <c r="F82" i="13"/>
  <c r="F77" i="13"/>
  <c r="F83" i="13" l="1"/>
  <c r="F60" i="13"/>
  <c r="F84" i="13"/>
  <c r="F61" i="13" l="1"/>
  <c r="F62" i="13"/>
  <c r="F63" i="13" l="1"/>
  <c r="F64" i="13" l="1"/>
  <c r="F65" i="13" l="1"/>
  <c r="F66" i="13" l="1"/>
  <c r="F67" i="13" l="1"/>
  <c r="F68" i="13"/>
  <c r="F69" i="13" l="1"/>
  <c r="F71" i="13" l="1"/>
  <c r="F72" i="13"/>
  <c r="F70" i="13"/>
  <c r="F74" i="13" l="1"/>
  <c r="F75" i="13"/>
  <c r="F73" i="13" l="1"/>
  <c r="F76" i="13"/>
  <c r="F106" i="13" l="1"/>
  <c r="F143" i="13" l="1"/>
  <c r="F850" i="13" l="1"/>
  <c r="F724" i="13"/>
  <c r="F165" i="13" l="1"/>
  <c r="F166" i="13" l="1"/>
  <c r="F152" i="13" l="1"/>
  <c r="F1568" i="13" l="1"/>
  <c r="F1581" i="13"/>
  <c r="F1582" i="13" l="1"/>
  <c r="F1592" i="13" l="1"/>
  <c r="F1591" i="13"/>
  <c r="F1590" i="13"/>
  <c r="F1586" i="13"/>
  <c r="A1586" i="13"/>
  <c r="F1585" i="13"/>
  <c r="F1584" i="13"/>
  <c r="F1583" i="13"/>
  <c r="F1578" i="13"/>
  <c r="F1577" i="13"/>
  <c r="F1576" i="13"/>
  <c r="F1575" i="13"/>
  <c r="F1574" i="13"/>
  <c r="F1573" i="13"/>
  <c r="A1573" i="13"/>
  <c r="A1576" i="13" s="1"/>
  <c r="A1577" i="13" s="1"/>
  <c r="F1572" i="13"/>
  <c r="F1571" i="13"/>
  <c r="F1570" i="13"/>
  <c r="F1569" i="13"/>
  <c r="F1567" i="13"/>
  <c r="A1567" i="13"/>
  <c r="A1568" i="13" s="1"/>
  <c r="A1569" i="13" s="1"/>
  <c r="A1570" i="13" s="1"/>
  <c r="A1571" i="13" s="1"/>
  <c r="F1566" i="13"/>
  <c r="F1565" i="13"/>
  <c r="F1564" i="13"/>
  <c r="A1564" i="13"/>
  <c r="F1560" i="13"/>
  <c r="F1556" i="13"/>
  <c r="F1555" i="13"/>
  <c r="F1554" i="13"/>
  <c r="F1553" i="13"/>
  <c r="F1552" i="13"/>
  <c r="F1544" i="13"/>
  <c r="F1534" i="13"/>
  <c r="B1530" i="13"/>
  <c r="F1525" i="13"/>
  <c r="F1086" i="13"/>
  <c r="F1084" i="13"/>
  <c r="F1082" i="13"/>
  <c r="F1081" i="13"/>
  <c r="F1079" i="13"/>
  <c r="F1078" i="13"/>
  <c r="F1077" i="13"/>
  <c r="F1076" i="13"/>
  <c r="F1075" i="13"/>
  <c r="F1074" i="13"/>
  <c r="F1073" i="13"/>
  <c r="F1072" i="13"/>
  <c r="F1071" i="13"/>
  <c r="F1070" i="13"/>
  <c r="F1067" i="13"/>
  <c r="F1066" i="13"/>
  <c r="F1065" i="13"/>
  <c r="F1064" i="13"/>
  <c r="F1063" i="13"/>
  <c r="F1062" i="13"/>
  <c r="F1061" i="13"/>
  <c r="F1060" i="13"/>
  <c r="F1059" i="13"/>
  <c r="F1058" i="13"/>
  <c r="F1055" i="13"/>
  <c r="F1054" i="13"/>
  <c r="F1051" i="13"/>
  <c r="F1050" i="13"/>
  <c r="F1049" i="13"/>
  <c r="F1048" i="13"/>
  <c r="F1047" i="13"/>
  <c r="F1044" i="13"/>
  <c r="F1041" i="13"/>
  <c r="F1040" i="13"/>
  <c r="F1039" i="13"/>
  <c r="F1036" i="13"/>
  <c r="F1034" i="13"/>
  <c r="F1033" i="13"/>
  <c r="F1030" i="13"/>
  <c r="F1023" i="13"/>
  <c r="F1022" i="13"/>
  <c r="F1021" i="13"/>
  <c r="F1020" i="13"/>
  <c r="F1019" i="13"/>
  <c r="F1018" i="13"/>
  <c r="F1017" i="13"/>
  <c r="F1013" i="13"/>
  <c r="F1012" i="13"/>
  <c r="F1009" i="13"/>
  <c r="F1007" i="13"/>
  <c r="F834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1" i="13"/>
  <c r="F849" i="13"/>
  <c r="F848" i="13"/>
  <c r="F847" i="13"/>
  <c r="F846" i="13"/>
  <c r="F845" i="13"/>
  <c r="F844" i="13"/>
  <c r="F843" i="13"/>
  <c r="F842" i="13"/>
  <c r="F841" i="13"/>
  <c r="F840" i="13"/>
  <c r="F839" i="13"/>
  <c r="F837" i="13"/>
  <c r="F836" i="13"/>
  <c r="F835" i="13"/>
  <c r="F829" i="13"/>
  <c r="F828" i="13"/>
  <c r="F826" i="13"/>
  <c r="F825" i="13"/>
  <c r="F822" i="13"/>
  <c r="F821" i="13"/>
  <c r="F816" i="13"/>
  <c r="F803" i="13"/>
  <c r="F802" i="13"/>
  <c r="F797" i="13"/>
  <c r="F795" i="13"/>
  <c r="F794" i="13"/>
  <c r="F793" i="13"/>
  <c r="A792" i="13"/>
  <c r="A797" i="13" s="1"/>
  <c r="F790" i="13"/>
  <c r="A790" i="13"/>
  <c r="F789" i="13"/>
  <c r="F788" i="13"/>
  <c r="F786" i="13"/>
  <c r="F785" i="13"/>
  <c r="F784" i="13"/>
  <c r="F783" i="13"/>
  <c r="F782" i="13"/>
  <c r="F781" i="13"/>
  <c r="F780" i="13"/>
  <c r="A780" i="13"/>
  <c r="A781" i="13" s="1"/>
  <c r="A782" i="13" s="1"/>
  <c r="A783" i="13" s="1"/>
  <c r="A784" i="13" s="1"/>
  <c r="A785" i="13" s="1"/>
  <c r="A786" i="13" s="1"/>
  <c r="A787" i="13" s="1"/>
  <c r="A788" i="13" s="1"/>
  <c r="F777" i="13"/>
  <c r="F776" i="13"/>
  <c r="F775" i="13"/>
  <c r="F774" i="13"/>
  <c r="F773" i="13"/>
  <c r="A773" i="13"/>
  <c r="A774" i="13" s="1"/>
  <c r="A775" i="13" s="1"/>
  <c r="A776" i="13" s="1"/>
  <c r="A777" i="13" s="1"/>
  <c r="F766" i="13"/>
  <c r="A766" i="13"/>
  <c r="A767" i="13" s="1"/>
  <c r="A768" i="13" s="1"/>
  <c r="A769" i="13" s="1"/>
  <c r="A770" i="13" s="1"/>
  <c r="F761" i="13"/>
  <c r="A761" i="13"/>
  <c r="A762" i="13" s="1"/>
  <c r="A763" i="13" s="1"/>
  <c r="F758" i="13"/>
  <c r="F757" i="13"/>
  <c r="F753" i="13"/>
  <c r="F752" i="13"/>
  <c r="A749" i="13"/>
  <c r="A750" i="13" s="1"/>
  <c r="A751" i="13" s="1"/>
  <c r="A752" i="13" s="1"/>
  <c r="A753" i="13" s="1"/>
  <c r="A754" i="13" s="1"/>
  <c r="A755" i="13" s="1"/>
  <c r="A756" i="13" s="1"/>
  <c r="A757" i="13" s="1"/>
  <c r="F746" i="13"/>
  <c r="A744" i="13"/>
  <c r="A745" i="13" s="1"/>
  <c r="A746" i="13" s="1"/>
  <c r="F741" i="13"/>
  <c r="F740" i="13"/>
  <c r="A738" i="13"/>
  <c r="A739" i="13" s="1"/>
  <c r="A740" i="13" s="1"/>
  <c r="A741" i="13" s="1"/>
  <c r="A733" i="13"/>
  <c r="A734" i="13" s="1"/>
  <c r="A735" i="13" s="1"/>
  <c r="F730" i="13"/>
  <c r="A730" i="13"/>
  <c r="F722" i="13"/>
  <c r="F721" i="13"/>
  <c r="F720" i="13"/>
  <c r="F716" i="13"/>
  <c r="F715" i="13"/>
  <c r="F712" i="13"/>
  <c r="F710" i="13"/>
  <c r="F709" i="13"/>
  <c r="F708" i="13"/>
  <c r="F705" i="13"/>
  <c r="F701" i="13"/>
  <c r="F696" i="13"/>
  <c r="F694" i="13"/>
  <c r="F691" i="13"/>
  <c r="F681" i="13"/>
  <c r="F594" i="13"/>
  <c r="F593" i="13"/>
  <c r="F591" i="13"/>
  <c r="F590" i="13"/>
  <c r="F589" i="13"/>
  <c r="F588" i="13"/>
  <c r="F582" i="13"/>
  <c r="A582" i="13"/>
  <c r="F569" i="13"/>
  <c r="F567" i="13"/>
  <c r="F566" i="13"/>
  <c r="F565" i="13"/>
  <c r="F563" i="13"/>
  <c r="F551" i="13"/>
  <c r="F549" i="13"/>
  <c r="F548" i="13"/>
  <c r="F547" i="13"/>
  <c r="F544" i="13"/>
  <c r="F543" i="13"/>
  <c r="F685" i="13"/>
  <c r="A519" i="13"/>
  <c r="F517" i="13"/>
  <c r="A517" i="13"/>
  <c r="F510" i="13"/>
  <c r="F509" i="13"/>
  <c r="F508" i="13"/>
  <c r="F507" i="13"/>
  <c r="F506" i="13"/>
  <c r="F505" i="13"/>
  <c r="F504" i="13"/>
  <c r="F503" i="13"/>
  <c r="F502" i="13"/>
  <c r="A502" i="13"/>
  <c r="A503" i="13" s="1"/>
  <c r="A504" i="13" s="1"/>
  <c r="A505" i="13" s="1"/>
  <c r="A506" i="13" s="1"/>
  <c r="A507" i="13" s="1"/>
  <c r="A508" i="13" s="1"/>
  <c r="A509" i="13" s="1"/>
  <c r="A510" i="13" s="1"/>
  <c r="F438" i="13"/>
  <c r="A438" i="13"/>
  <c r="F418" i="13"/>
  <c r="F417" i="13"/>
  <c r="F416" i="13"/>
  <c r="F384" i="13"/>
  <c r="F383" i="13"/>
  <c r="F381" i="13"/>
  <c r="F345" i="13"/>
  <c r="F344" i="13"/>
  <c r="F341" i="13"/>
  <c r="F234" i="13"/>
  <c r="F227" i="13"/>
  <c r="F229" i="13"/>
  <c r="F228" i="13"/>
  <c r="F223" i="13"/>
  <c r="F222" i="13"/>
  <c r="F190" i="13"/>
  <c r="F189" i="13"/>
  <c r="F188" i="13"/>
  <c r="F182" i="13"/>
  <c r="A182" i="13"/>
  <c r="F179" i="13"/>
  <c r="F175" i="13"/>
  <c r="F174" i="13"/>
  <c r="F173" i="13"/>
  <c r="F172" i="13"/>
  <c r="F171" i="13"/>
  <c r="F170" i="13"/>
  <c r="F169" i="13"/>
  <c r="A169" i="13"/>
  <c r="A170" i="13" s="1"/>
  <c r="A171" i="13" s="1"/>
  <c r="F168" i="13"/>
  <c r="F162" i="13"/>
  <c r="F161" i="13"/>
  <c r="F160" i="13"/>
  <c r="F159" i="13"/>
  <c r="F158" i="13"/>
  <c r="F157" i="13"/>
  <c r="A157" i="13"/>
  <c r="A160" i="13" s="1"/>
  <c r="A161" i="13" s="1"/>
  <c r="F156" i="13"/>
  <c r="F155" i="13"/>
  <c r="F154" i="13"/>
  <c r="F153" i="13"/>
  <c r="F151" i="13"/>
  <c r="A151" i="13"/>
  <c r="A152" i="13" s="1"/>
  <c r="A153" i="13" s="1"/>
  <c r="A154" i="13" s="1"/>
  <c r="A155" i="13" s="1"/>
  <c r="F150" i="13"/>
  <c r="F149" i="13"/>
  <c r="F148" i="13"/>
  <c r="A148" i="13"/>
  <c r="F1080" i="13" l="1"/>
  <c r="A583" i="13"/>
  <c r="A584" i="13" s="1"/>
  <c r="F1024" i="13"/>
  <c r="A158" i="13"/>
  <c r="A1574" i="13"/>
  <c r="F707" i="13"/>
  <c r="F230" i="13"/>
  <c r="F690" i="13"/>
  <c r="F224" i="13"/>
  <c r="F520" i="13"/>
  <c r="F521" i="13"/>
  <c r="F1595" i="13"/>
  <c r="F1546" i="13"/>
  <c r="F692" i="13"/>
  <c r="F1541" i="13"/>
  <c r="F1549" i="13"/>
  <c r="F700" i="13"/>
  <c r="F693" i="13"/>
  <c r="F749" i="13"/>
  <c r="F1550" i="13"/>
  <c r="F811" i="13"/>
  <c r="F695" i="13"/>
  <c r="F744" i="13"/>
  <c r="F1545" i="13"/>
  <c r="F770" i="13"/>
  <c r="F754" i="13"/>
  <c r="F545" i="13"/>
  <c r="F539" i="13"/>
  <c r="F702" i="13"/>
  <c r="F689" i="13"/>
  <c r="F699" i="13"/>
  <c r="F755" i="13"/>
  <c r="F814" i="13"/>
  <c r="F762" i="13"/>
  <c r="F1540" i="13"/>
  <c r="F706" i="13"/>
  <c r="F763" i="13"/>
  <c r="A793" i="13"/>
  <c r="A794" i="13" s="1"/>
  <c r="A795" i="13" s="1"/>
  <c r="F832" i="13"/>
  <c r="F564" i="13"/>
  <c r="A524" i="13"/>
  <c r="A520" i="13"/>
  <c r="A521" i="13" s="1"/>
  <c r="A522" i="13" s="1"/>
  <c r="F540" i="13"/>
  <c r="F830" i="13"/>
  <c r="F818" i="13"/>
  <c r="F550" i="13"/>
  <c r="F812" i="13"/>
  <c r="F756" i="13"/>
  <c r="F813" i="13"/>
  <c r="F831" i="13"/>
  <c r="F684" i="13"/>
  <c r="F546" i="13"/>
  <c r="F552" i="13"/>
  <c r="F738" i="13"/>
  <c r="F346" i="13"/>
  <c r="F739" i="13"/>
  <c r="F555" i="13"/>
  <c r="F787" i="13"/>
  <c r="F213" i="13"/>
  <c r="F745" i="13"/>
  <c r="F767" i="13"/>
  <c r="F815" i="13"/>
  <c r="F833" i="13"/>
  <c r="F1035" i="13"/>
  <c r="F382" i="13"/>
  <c r="F768" i="13"/>
  <c r="F810" i="13"/>
  <c r="F750" i="13"/>
  <c r="F522" i="13"/>
  <c r="F751" i="13"/>
  <c r="F711" i="13"/>
  <c r="F827" i="13"/>
  <c r="F1533" i="13"/>
  <c r="F1087" i="13" l="1"/>
  <c r="F336" i="13"/>
  <c r="F1579" i="13"/>
  <c r="F512" i="13"/>
  <c r="F602" i="13"/>
  <c r="F163" i="13"/>
  <c r="F838" i="13"/>
  <c r="F769" i="13"/>
  <c r="F733" i="13"/>
  <c r="A538" i="13"/>
  <c r="F734" i="13"/>
  <c r="F686" i="13"/>
  <c r="F1587" i="13" l="1"/>
  <c r="F725" i="13"/>
  <c r="F176" i="13"/>
  <c r="F806" i="13"/>
  <c r="F735" i="13"/>
  <c r="F805" i="13"/>
  <c r="A542" i="13"/>
  <c r="A539" i="13"/>
  <c r="A540" i="13" s="1"/>
  <c r="F798" i="13" l="1"/>
  <c r="A543" i="13"/>
  <c r="A544" i="13" s="1"/>
  <c r="A545" i="13" s="1"/>
  <c r="A546" i="13" s="1"/>
  <c r="A547" i="13" s="1"/>
  <c r="A548" i="13" s="1"/>
  <c r="A549" i="13" s="1"/>
  <c r="A550" i="13" s="1"/>
  <c r="A551" i="13" s="1"/>
  <c r="A555" i="13"/>
  <c r="F807" i="13"/>
  <c r="F1529" i="13"/>
  <c r="F1528" i="13"/>
  <c r="F865" i="13" l="1"/>
  <c r="F1530" i="13"/>
  <c r="A571" i="13"/>
  <c r="A563" i="13"/>
  <c r="A564" i="13" s="1"/>
  <c r="A565" i="13" s="1"/>
  <c r="A566" i="13" s="1"/>
  <c r="A567" i="13" s="1"/>
  <c r="A569" i="13" l="1"/>
  <c r="A568" i="13"/>
  <c r="F1535" i="13" l="1"/>
  <c r="F1537" i="13" l="1"/>
  <c r="F1536" i="13"/>
  <c r="F1557" i="13" l="1"/>
  <c r="F1559" i="13" l="1"/>
  <c r="F1597" i="13" l="1"/>
  <c r="F1609" i="13" l="1"/>
  <c r="F1602" i="13" l="1"/>
  <c r="F1608" i="13"/>
  <c r="F1607" i="13"/>
  <c r="F1600" i="13"/>
  <c r="F1606" i="13" s="1"/>
  <c r="F1601" i="13"/>
  <c r="F1603" i="13"/>
  <c r="F1604" i="13"/>
  <c r="F1614" i="13" l="1"/>
  <c r="F1616" i="13" s="1"/>
  <c r="F1617" i="13" s="1"/>
</calcChain>
</file>

<file path=xl/sharedStrings.xml><?xml version="1.0" encoding="utf-8"?>
<sst xmlns="http://schemas.openxmlformats.org/spreadsheetml/2006/main" count="2787" uniqueCount="1458">
  <si>
    <t>Nº</t>
  </si>
  <si>
    <t>DESCRIPCIÓN</t>
  </si>
  <si>
    <t>UD</t>
  </si>
  <si>
    <t>A</t>
  </si>
  <si>
    <t>I</t>
  </si>
  <si>
    <t>Visitas</t>
  </si>
  <si>
    <t>TRABAJOS GENERALES</t>
  </si>
  <si>
    <t>M³N</t>
  </si>
  <si>
    <t>M³C</t>
  </si>
  <si>
    <t>MOVIMIENTO DE TIERRA:</t>
  </si>
  <si>
    <t>M³</t>
  </si>
  <si>
    <t>M²</t>
  </si>
  <si>
    <t>Ud</t>
  </si>
  <si>
    <t>M</t>
  </si>
  <si>
    <t>P³</t>
  </si>
  <si>
    <t>FILTROS</t>
  </si>
  <si>
    <t>P²</t>
  </si>
  <si>
    <t>MATERIAL FILTRANTE</t>
  </si>
  <si>
    <t>Replanteo</t>
  </si>
  <si>
    <t>SUB-TOTAL I</t>
  </si>
  <si>
    <t>II</t>
  </si>
  <si>
    <t>CASA DE QUÍMICOS</t>
  </si>
  <si>
    <t>PRELIMINARES</t>
  </si>
  <si>
    <t>MOVIMIENTO DE TIERRA</t>
  </si>
  <si>
    <t>Bote de material sobrante c/camión (Distancia=5 km) (Incluye esparcimiento en botadero)</t>
  </si>
  <si>
    <t>M³E</t>
  </si>
  <si>
    <t>MUROS BLOQUES</t>
  </si>
  <si>
    <t>TERMINACIÓN DE SUPERFICIE</t>
  </si>
  <si>
    <t>Fraguache</t>
  </si>
  <si>
    <t xml:space="preserve">Pañete exterior </t>
  </si>
  <si>
    <t xml:space="preserve">Pañete interior </t>
  </si>
  <si>
    <t>Fino losa de techo</t>
  </si>
  <si>
    <t>Cantos</t>
  </si>
  <si>
    <t>P.A.</t>
  </si>
  <si>
    <t>SUMINISTRO E INSTALACIÓN DE:</t>
  </si>
  <si>
    <t>GABINETES  Y MESETAS</t>
  </si>
  <si>
    <t>Comparador de cloro libre y combinado</t>
  </si>
  <si>
    <t>Manómetro manual</t>
  </si>
  <si>
    <t>MOBILIARIO</t>
  </si>
  <si>
    <t>UTENSILIOS PARA LIMPIEZA</t>
  </si>
  <si>
    <t xml:space="preserve">Pala de construcción </t>
  </si>
  <si>
    <t>Cepillo de alambre</t>
  </si>
  <si>
    <t>Espátula de acero</t>
  </si>
  <si>
    <t>Coladores con palos 3.00m</t>
  </si>
  <si>
    <t>Machetes</t>
  </si>
  <si>
    <t>Azadas</t>
  </si>
  <si>
    <t>Cubos para limpieza</t>
  </si>
  <si>
    <t>Suape</t>
  </si>
  <si>
    <t>Detergente</t>
  </si>
  <si>
    <t>Escobillones</t>
  </si>
  <si>
    <t>Rastrillos de hojas (hojalata)</t>
  </si>
  <si>
    <t>Rastrillos de H.F. (con  dientes)</t>
  </si>
  <si>
    <t>INSTALACIONES ELÉCTRICAS</t>
  </si>
  <si>
    <t xml:space="preserve">Salidas Cenitales </t>
  </si>
  <si>
    <t>SUB-TOTAL II</t>
  </si>
  <si>
    <t>III</t>
  </si>
  <si>
    <t>MOVIMIENTO DE TIERRRA</t>
  </si>
  <si>
    <t>Pañete interior</t>
  </si>
  <si>
    <t>Pañete exterior</t>
  </si>
  <si>
    <t>Ventana Salomónicas de aluminio</t>
  </si>
  <si>
    <t>INSTALACIÓN DE VIGA RIEL EN TECHO</t>
  </si>
  <si>
    <t>Mano de obra</t>
  </si>
  <si>
    <t>IV</t>
  </si>
  <si>
    <t>M³S</t>
  </si>
  <si>
    <t>V</t>
  </si>
  <si>
    <t>Antepecho</t>
  </si>
  <si>
    <t>VII</t>
  </si>
  <si>
    <t xml:space="preserve">Puerta doble de tola (2.10 x 2.00) m </t>
  </si>
  <si>
    <t>VIII</t>
  </si>
  <si>
    <t>MURO DE BLOQUES</t>
  </si>
  <si>
    <t>TERMINACIÓN DE SUPERFICIE:</t>
  </si>
  <si>
    <t xml:space="preserve">Fino losa de techo  </t>
  </si>
  <si>
    <t xml:space="preserve">Cantos </t>
  </si>
  <si>
    <t>Pintura acrílica (incluye Base Blanca)</t>
  </si>
  <si>
    <t>INSTALACIONES (SUMINISTRO Y COLOCACIÓN)</t>
  </si>
  <si>
    <t>SUMINISTRO E INSTALACIÓN DE EQUIPOS:</t>
  </si>
  <si>
    <t>Manómetro de glicerina de 0-20 PSI</t>
  </si>
  <si>
    <t>SUB-TOTAL VIII</t>
  </si>
  <si>
    <t>IX</t>
  </si>
  <si>
    <t>Relleno compactado  a mano con material producto de excavación</t>
  </si>
  <si>
    <t>MURO DE BLOQUES:</t>
  </si>
  <si>
    <t>De 8" B.N.P Ø3/8 @ 0.60 m</t>
  </si>
  <si>
    <t>De 8" S.N.P Ø3/8" @ 0.60 m</t>
  </si>
  <si>
    <t>Pañete interior (incluye techo)</t>
  </si>
  <si>
    <t>Pintura acrilica (incluye base blanca)</t>
  </si>
  <si>
    <t>Cantos y Mochetas</t>
  </si>
  <si>
    <t>Zabaleta</t>
  </si>
  <si>
    <t>Ventana Salomónica de aluminio con palanca</t>
  </si>
  <si>
    <t>INSTALACIONES ELÉCTRICAS:</t>
  </si>
  <si>
    <t>Salida Interruptore Triple</t>
  </si>
  <si>
    <t>Salida Tomacorrientes, 120 V doble</t>
  </si>
  <si>
    <t>X</t>
  </si>
  <si>
    <t>DRENAJE SANITARIO</t>
  </si>
  <si>
    <t>SISTEMA DEPURADOR DE AGUAS RESIDUALES</t>
  </si>
  <si>
    <t>1.2.1</t>
  </si>
  <si>
    <t>1.2.2</t>
  </si>
  <si>
    <t>1.2.3</t>
  </si>
  <si>
    <t>Asiento de Arena para tuberías</t>
  </si>
  <si>
    <t>1.2.4</t>
  </si>
  <si>
    <t>Bote de material con camión (distancia=5.0km) incluye esparcimiento en botadero</t>
  </si>
  <si>
    <r>
      <t>HORMIGÓN ARMADO  F'c= 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</si>
  <si>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t>1.3.1</t>
  </si>
  <si>
    <r>
      <t>Losa de Fondo 0.25 m -0.79 qq/m</t>
    </r>
    <r>
      <rPr>
        <vertAlign val="superscript"/>
        <sz val="10"/>
        <rFont val="Arial"/>
        <family val="2"/>
      </rPr>
      <t>3</t>
    </r>
  </si>
  <si>
    <t>1.3.2</t>
  </si>
  <si>
    <r>
      <t>Viga 0.30 x 0.20 m -2.25 qq/m</t>
    </r>
    <r>
      <rPr>
        <vertAlign val="superscript"/>
        <sz val="10"/>
        <rFont val="Arial"/>
        <family val="2"/>
      </rPr>
      <t>3</t>
    </r>
  </si>
  <si>
    <t>1.3.3</t>
  </si>
  <si>
    <r>
      <t>Losa de Techo 0.12-1.50 qq/m</t>
    </r>
    <r>
      <rPr>
        <vertAlign val="superscript"/>
        <sz val="10"/>
        <rFont val="Arial"/>
        <family val="2"/>
      </rPr>
      <t>3</t>
    </r>
  </si>
  <si>
    <t>1.4.1</t>
  </si>
  <si>
    <t>Block 8"  BNP, ø3/8"@0.20m</t>
  </si>
  <si>
    <t>TERMINACIÓN  DE SUPERFICIE:</t>
  </si>
  <si>
    <t>1.5.1</t>
  </si>
  <si>
    <t>1.5.2</t>
  </si>
  <si>
    <t>1.5.3</t>
  </si>
  <si>
    <t>1.5.4</t>
  </si>
  <si>
    <t>Fino de Techo</t>
  </si>
  <si>
    <t>1.5.5</t>
  </si>
  <si>
    <t>MATERIAL DE FILTRO BIOLÓGICO:</t>
  </si>
  <si>
    <t>1.6.1</t>
  </si>
  <si>
    <t xml:space="preserve">Grava de Ø2" @ 3" </t>
  </si>
  <si>
    <t>1.6.2</t>
  </si>
  <si>
    <t xml:space="preserve">Grava de Ø1" @ 2" </t>
  </si>
  <si>
    <t>SUMINISTRO E INSTALACIÓN DE :</t>
  </si>
  <si>
    <t>1.7.1</t>
  </si>
  <si>
    <t>Tubería Ø4" PVC SDR-26 C/J.G con orificios de ø1 1/2", separados a 0.30 m de centro a centro</t>
  </si>
  <si>
    <t>1.7.2</t>
  </si>
  <si>
    <t>Tubería de ventilación Ø3" PVC SDR-26</t>
  </si>
  <si>
    <t>1.7.3</t>
  </si>
  <si>
    <t>1.7.5</t>
  </si>
  <si>
    <t>Tee Ø4" x 4" PVC</t>
  </si>
  <si>
    <t>1.7.6</t>
  </si>
  <si>
    <t>Tee Ø3" x 3" PVC</t>
  </si>
  <si>
    <t>1.7.7</t>
  </si>
  <si>
    <t>Tapón Ø4" PVC</t>
  </si>
  <si>
    <t>1.7.8</t>
  </si>
  <si>
    <t>Codo Ø4" x 90° PVC</t>
  </si>
  <si>
    <t>1.7.9</t>
  </si>
  <si>
    <t>Codo Ø1 1/2" x 90° PVC</t>
  </si>
  <si>
    <t>1.7.10</t>
  </si>
  <si>
    <t>Codo Ø3" x 90° PVC</t>
  </si>
  <si>
    <t>Mano de Obra Plomería</t>
  </si>
  <si>
    <t>XI</t>
  </si>
  <si>
    <t>SUB-TOTAL XI</t>
  </si>
  <si>
    <t>Contén</t>
  </si>
  <si>
    <t>4.3.1</t>
  </si>
  <si>
    <t>4.4.1</t>
  </si>
  <si>
    <t>Pañete en vigas y columnas</t>
  </si>
  <si>
    <t>PINTURA</t>
  </si>
  <si>
    <t>Z</t>
  </si>
  <si>
    <t>VARIOS</t>
  </si>
  <si>
    <t>SUB TOTAL FASE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</si>
  <si>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</si>
  <si>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</si>
  <si>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</si>
  <si>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</si>
  <si>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</si>
  <si>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</si>
  <si>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</si>
  <si>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Ley 6-86</t>
  </si>
  <si>
    <t>Imprevistos</t>
  </si>
  <si>
    <t>PA</t>
  </si>
  <si>
    <t>B</t>
  </si>
  <si>
    <r>
      <rPr>
        <b/>
        <sz val="10"/>
        <rFont val="Arial"/>
        <family val="2"/>
      </rPr>
      <t>FABRICACIÓN</t>
    </r>
    <r>
      <rPr>
        <sz val="10"/>
        <rFont val="Arial"/>
        <family val="2"/>
      </rPr>
      <t xml:space="preserve"> e Instalación de valla anunciando obra 16' x 10' impresión Full Color conteniendo logo de INAPA, nombre de proyecto y contratista. Estructura en tubos galvanizados 1 1/2"x 1 1/2" y soportes en tubo cuadrado 4" x 4"</t>
    </r>
  </si>
  <si>
    <t>TOTAL GENERAL  (RD$)</t>
  </si>
  <si>
    <t>P.U. RD$</t>
  </si>
  <si>
    <t>C</t>
  </si>
  <si>
    <t>D</t>
  </si>
  <si>
    <t xml:space="preserve">Acrílica azul turquesa en vigas y columnas </t>
  </si>
  <si>
    <t>Zabaleta en techo</t>
  </si>
  <si>
    <t>SUB-TOTAL IV</t>
  </si>
  <si>
    <t>SUB-TOTAL VII</t>
  </si>
  <si>
    <t>Zabaleta en fondo</t>
  </si>
  <si>
    <t>Libra</t>
  </si>
  <si>
    <t>Tuberías y piezas</t>
  </si>
  <si>
    <t xml:space="preserve">Postes H.A.V, 30´, 300 DAM </t>
  </si>
  <si>
    <t xml:space="preserve">Excavación material compacto a mano (incluye Depuradora y tuberías) </t>
  </si>
  <si>
    <t xml:space="preserve">Ascensor montacarga , hidráulico 240V AC  para manejo de insumos capacidad de carga 1 tonelada </t>
  </si>
  <si>
    <t>Balanza de semiprecisión de 2610 gr</t>
  </si>
  <si>
    <t>Barra para cortina</t>
  </si>
  <si>
    <t xml:space="preserve"> ITBIS ( Ley 07-2007)</t>
  </si>
  <si>
    <t>SUB-TOTAL III</t>
  </si>
  <si>
    <t>TOTAL GASTOS INDIRECTOS</t>
  </si>
  <si>
    <t>SUMINISTRO Y COLOCACIÓN DE:</t>
  </si>
  <si>
    <t xml:space="preserve">Replanteo </t>
  </si>
  <si>
    <t>Ducha</t>
  </si>
  <si>
    <t>Lavamanos sencillos</t>
  </si>
  <si>
    <t>Inodoro completo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</si>
  <si>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</si>
  <si>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MUROS DE BLOQUES</t>
  </si>
  <si>
    <t>Fino de Fondo pulido</t>
  </si>
  <si>
    <t>Filtro de Cloro</t>
  </si>
  <si>
    <t>MONTACARGA:</t>
  </si>
  <si>
    <t>CANTIDAD</t>
  </si>
  <si>
    <t>VALOR RD$</t>
  </si>
  <si>
    <t>CODIA</t>
  </si>
  <si>
    <t>%</t>
  </si>
  <si>
    <t>Logo y letrero de INAPA</t>
  </si>
  <si>
    <t>EQUIPOS DE LABORATORIO</t>
  </si>
  <si>
    <t>Lavamanos completo</t>
  </si>
  <si>
    <t>Inodoro blanco (con tapa)</t>
  </si>
  <si>
    <t>Desagüe de piso</t>
  </si>
  <si>
    <t>Salida interruptores sencillo</t>
  </si>
  <si>
    <t>Fino techo</t>
  </si>
  <si>
    <t>SUMINISTRO E INSTALACIÓN SANITARIA</t>
  </si>
  <si>
    <t>Mano de obra instalación</t>
  </si>
  <si>
    <t>Relleno compactado con compactador mecánico en capas de 0.20m</t>
  </si>
  <si>
    <t>Bote de material con camón (d= 5 km) incluye esparcimiento en botadero</t>
  </si>
  <si>
    <t>SUMINISTRO DE TUBERÍAS:</t>
  </si>
  <si>
    <t xml:space="preserve"> COLOCACIÓN  DE TUBERÍAS:</t>
  </si>
  <si>
    <r>
      <rPr>
        <b/>
        <sz val="10"/>
        <color theme="1"/>
        <rFont val="Arial"/>
        <family val="2"/>
      </rPr>
      <t>SEÑALIZACIÓN, CONTROL Y MANEJO DEL TRÁNSITO I</t>
    </r>
    <r>
      <rPr>
        <sz val="10"/>
        <color theme="1"/>
        <rFont val="Arial"/>
        <family val="2"/>
      </rPr>
      <t>ncluye: letreros con base, conos refractarios, cinta de peligro,  malla de seguridad naranja, tanques de 55 gl pintados amarillo tráfico con cinta lumínica, pasarelas de madera y hombres con banderolas, chalecos y cascos de seguridad).</t>
    </r>
  </si>
  <si>
    <t>M3E</t>
  </si>
  <si>
    <t>M3N</t>
  </si>
  <si>
    <t>Prueba de Funcionamiento Plantas Potabilizadoras</t>
  </si>
  <si>
    <t>Reparación de Servicios existentes</t>
  </si>
  <si>
    <t>SUMINISTRO Y COLOCACIÓN DE PIEZAS ESPECIALES</t>
  </si>
  <si>
    <t>Pañete interior pulido</t>
  </si>
  <si>
    <t>Hoyo para postes</t>
  </si>
  <si>
    <t>Instalación de postes</t>
  </si>
  <si>
    <t>LÍNEA DE ADUCCIÓN Ø24" HD C-25</t>
  </si>
  <si>
    <t xml:space="preserve">PLANTA </t>
  </si>
  <si>
    <t xml:space="preserve">Replanteo y control topográfico en general </t>
  </si>
  <si>
    <t>2.1.1</t>
  </si>
  <si>
    <t>Excavaciones para fundación</t>
  </si>
  <si>
    <t>2.1.2</t>
  </si>
  <si>
    <t xml:space="preserve">Relleno de reposición </t>
  </si>
  <si>
    <t>2.1.3</t>
  </si>
  <si>
    <t>Bote de escombros con camión (dist. 5km) (incluye carguío y  esparcimiento en botadero)</t>
  </si>
  <si>
    <t>Gl</t>
  </si>
  <si>
    <t>FLOCULADORES</t>
  </si>
  <si>
    <t>Válvula  Compuerta de Ø12" con vástago fijo, cuadrante, cuerpo y tapa en Hierro Fundido revestido de Epoxi para Desagüe en Floculador  con tuercas de maniobra en latón, cuerpo en Hierro Fundido (ASTM A126), especificaciones AWWA E504, fabricación americana o israelí</t>
  </si>
  <si>
    <t>10.1.1</t>
  </si>
  <si>
    <t>10.5.1</t>
  </si>
  <si>
    <t>10.5.2</t>
  </si>
  <si>
    <t>10.7.1</t>
  </si>
  <si>
    <t>11.5.1</t>
  </si>
  <si>
    <t>11.5.2</t>
  </si>
  <si>
    <t>11.5.3</t>
  </si>
  <si>
    <t>Tubería Ø8" Acero SCH-40 C/protección anticorrosiva</t>
  </si>
  <si>
    <t>Letrero y logo de INAPA</t>
  </si>
  <si>
    <t>Relleno de reposión compactado  a mano</t>
  </si>
  <si>
    <t>Bote de material con camión,  dist.=5.0km (incluye esparcimiento en botadero)</t>
  </si>
  <si>
    <t>Block 6"  BNP, ø3/8"@0.60m</t>
  </si>
  <si>
    <t>Block 6"  SNP, ø3/8"@0.60m</t>
  </si>
  <si>
    <t>Revestido fibra de vidrio tina</t>
  </si>
  <si>
    <t>Pintura Acrilíca (incluye Base Blanca)</t>
  </si>
  <si>
    <t>P</t>
  </si>
  <si>
    <t xml:space="preserve">Meseta de marmolite </t>
  </si>
  <si>
    <t>INSTALACIONES SANITARIAS</t>
  </si>
  <si>
    <t>Fregadero doble acero inoxidable</t>
  </si>
  <si>
    <t>Desagüe de techo en tubería Ø3" PVC SDR-26</t>
  </si>
  <si>
    <t>Mano de obra plomero</t>
  </si>
  <si>
    <t>Salidas luces cenitales en PVC</t>
  </si>
  <si>
    <t xml:space="preserve">Equipo de prueba de jarras </t>
  </si>
  <si>
    <t>Jarra plástica de 2 litros</t>
  </si>
  <si>
    <t>Matraz aforado de 100 m vidrio</t>
  </si>
  <si>
    <t>Colorímetro de cloro digital</t>
  </si>
  <si>
    <t>Excavación en material no clasificado a mano</t>
  </si>
  <si>
    <t>Relleno compactado a mano con material producto de excavación</t>
  </si>
  <si>
    <t>HORMIGÓN ARMADO F´C=210 KG/CM² EN:</t>
  </si>
  <si>
    <t>Pañete en techo (Incluye vuelo)</t>
  </si>
  <si>
    <t>Fino de techo</t>
  </si>
  <si>
    <t>Pintura acrílica (Incluye base blanca)</t>
  </si>
  <si>
    <t>Troley mecánico p/diferencial de 3 Ton</t>
  </si>
  <si>
    <t>SISTEMA DE CLORACIÓN</t>
  </si>
  <si>
    <t>Dosificador de Cloro,aplicación por solución con rango de 0-300 Lbs/día (incluye cabezal, regulador de flujo, inyector difusor y adaptador)</t>
  </si>
  <si>
    <t>Cilindro de Cloro 2,000 Libras (lleno)</t>
  </si>
  <si>
    <t>Balanza electrónica para pesaje de cilindros</t>
  </si>
  <si>
    <t>Rodillos de gomas para apoyo de cilindros</t>
  </si>
  <si>
    <t>CUARTO DE CONTROL</t>
  </si>
  <si>
    <t>Excavación material no clasificado a mano</t>
  </si>
  <si>
    <t>Zapata de muro - 0.79 qq/m3</t>
  </si>
  <si>
    <t>Zapata de Columnas Z1- 2.33 qq/m3</t>
  </si>
  <si>
    <t>Columna 0.30 x 0.30 - 4.16 qq/m3</t>
  </si>
  <si>
    <t>Viga B.N.P  0.20 x 0.20 -  2.95 qq/m3</t>
  </si>
  <si>
    <t>Viga V1  0.40 x 0.25 - 4.32 qq/m3</t>
  </si>
  <si>
    <t>Dintel 0.20 x 0.20 -  5.00 qq/m3</t>
  </si>
  <si>
    <t>Losa de techo  e=0.12 - 1.24 qq/m3</t>
  </si>
  <si>
    <t>Piso c/malla electrosaldada (Inc. pulido)</t>
  </si>
  <si>
    <t>Puerta metálica (2.10 X 1.50) M</t>
  </si>
  <si>
    <t>CASA DE OPERADOR (3 HABITACIONES)</t>
  </si>
  <si>
    <t>Excavación de material no clasificado a mano</t>
  </si>
  <si>
    <t xml:space="preserve">HORMIGÓN ARMADO F'C= 210 KG/CM² EN: </t>
  </si>
  <si>
    <t xml:space="preserve">Zapata de muros (0.45 m x 0.30 m) - 0.50 qq/m³ </t>
  </si>
  <si>
    <t>Dintel (0.15 m x 0.20 m) - 5.20 qq/m³</t>
  </si>
  <si>
    <t>Dado de apoyo (0.15 m x 0.30 m x 0.40 m) - 2.67 qq/m³</t>
  </si>
  <si>
    <t>Losa de techo 0.10 m - 1.71 qq/m³</t>
  </si>
  <si>
    <t xml:space="preserve">Bloques de 6" B.N.P. </t>
  </si>
  <si>
    <t>Bloques de 6" S.N.P.</t>
  </si>
  <si>
    <t>Bloques de 4" S.N.P.</t>
  </si>
  <si>
    <t>Pañete interior y exterior</t>
  </si>
  <si>
    <t>Piso de mosaicos corriente</t>
  </si>
  <si>
    <t xml:space="preserve">Zócalos </t>
  </si>
  <si>
    <t>Pintura acrílica (incluye base blanca)</t>
  </si>
  <si>
    <t>PORTAJE (SUMINISTRO E INSTALACIÓN)</t>
  </si>
  <si>
    <t>Puerta de Polimetal de 1.00 m x 2.10 m (Incluye llavín)</t>
  </si>
  <si>
    <t>Puerta de Polimetal de 0.90 m x 2.10 m (Incluye llavín)</t>
  </si>
  <si>
    <t>Puerta de Polimetal de 0.85 m x 2.10 m (Incluye llavín)</t>
  </si>
  <si>
    <t>VENTANA (SUMINISTRO E INSTALACIÓN)</t>
  </si>
  <si>
    <t>Ventana de Celosia de Aluminio con palanca de 2.40x1.20 m (1 ud)</t>
  </si>
  <si>
    <t>Ventana de Celosia de Aluminio con palanca de 1.20x1.20 m (3 ud)</t>
  </si>
  <si>
    <t>Ventana de Celosia de Aluminio con palanca de 1.00 x1.20 m (4 ud)</t>
  </si>
  <si>
    <t>Ventana de Celosia de Aluminio con palanca de 0.80 x1.20 m (1 ud)</t>
  </si>
  <si>
    <t>Ventana de Celosia de Aluminio con palanca de 0.60x0.60 m (1 ud)</t>
  </si>
  <si>
    <t>SUMINISTRO E INSTALACIÓN ELÉCTRICA</t>
  </si>
  <si>
    <t>Salidas cenitales</t>
  </si>
  <si>
    <t>Salidas interruptor sencillo</t>
  </si>
  <si>
    <t>Salidas interruptor doble</t>
  </si>
  <si>
    <t>Salidas panel de distribucción de 6/12 espacios c/breakers</t>
  </si>
  <si>
    <t>Pileta bañera</t>
  </si>
  <si>
    <t>Fregadero doble</t>
  </si>
  <si>
    <t>Tinaco de 250 Gls</t>
  </si>
  <si>
    <t>Mano de obra plomería (Incluye movimiento de tierra)</t>
  </si>
  <si>
    <t>COCINA</t>
  </si>
  <si>
    <t>Tope de Marmolite</t>
  </si>
  <si>
    <t>Gabinete de pared</t>
  </si>
  <si>
    <t>Gabinete de piso</t>
  </si>
  <si>
    <t>CASETA  DE BOMBAS  Y SOPLADORES</t>
  </si>
  <si>
    <t>Relleno compactado a  mano</t>
  </si>
  <si>
    <t>HORMIGÓN ARMADO EN 210 KG/CM2:</t>
  </si>
  <si>
    <t xml:space="preserve">Zapata Muro  0.86 qq/m3 </t>
  </si>
  <si>
    <t xml:space="preserve">Zapata de Columna C1- 2.33 QQ/M3  </t>
  </si>
  <si>
    <r>
      <t>Viga Amarre BNP (0.20 x 0.20 )m -  2.64 QQ/M</t>
    </r>
    <r>
      <rPr>
        <vertAlign val="superscript"/>
        <sz val="10"/>
        <rFont val="Arial"/>
        <family val="2"/>
      </rPr>
      <t>3</t>
    </r>
  </si>
  <si>
    <t>Columna (0.30 x 0.30 )m -  4.11QQ/M3</t>
  </si>
  <si>
    <r>
      <t>Viga Amarre SNP ( 0.30 x 0.30 )m -  3.78 QQ/M</t>
    </r>
    <r>
      <rPr>
        <vertAlign val="superscript"/>
        <sz val="10"/>
        <rFont val="Arial"/>
        <family val="2"/>
      </rPr>
      <t>3</t>
    </r>
  </si>
  <si>
    <r>
      <t>Losa de Techo  e=0.15 - 1.56 QQ/M</t>
    </r>
    <r>
      <rPr>
        <vertAlign val="superscript"/>
        <sz val="10"/>
        <rFont val="Arial"/>
        <family val="2"/>
      </rPr>
      <t>3</t>
    </r>
  </si>
  <si>
    <t xml:space="preserve">Base H.S. P/Sopladores e = 0.15 , (2.00 x 0.70)  m </t>
  </si>
  <si>
    <t>Block 8"  BNP, Ø3/8"@0.60m</t>
  </si>
  <si>
    <t>Block 8"  SNP, Ø3/8"@0.60m</t>
  </si>
  <si>
    <t>Pañete en techo ( inc. vuelo )</t>
  </si>
  <si>
    <t>TUBERÍAS, VÁLVULAS Y PIEZAS (SUMINISTRO Y COLOCACIÓN)</t>
  </si>
  <si>
    <t>Tubería Ø3" PVC SCH-40 (para bomba de servicio, llenado de Tina y Sistema de Limpieza )</t>
  </si>
  <si>
    <t>Codo  8" x 90º Acero SCH-40</t>
  </si>
  <si>
    <t>Codo  8" x 45º Acero SCH-40</t>
  </si>
  <si>
    <t>Válvula de Compuerta de  Ø8"  150 PSI, completa</t>
  </si>
  <si>
    <t>Piezas en PVC (Incl. Vávula de Paso 3" , Codo 3"x90ᵒ , Tee 3"x3")</t>
  </si>
  <si>
    <t>Movimiento de tierra p/tuberías</t>
  </si>
  <si>
    <t>ELÉCTRICA</t>
  </si>
  <si>
    <t>Salida toma corriente doble 120V  PVC</t>
  </si>
  <si>
    <t>Junta anti-vibración platillada</t>
  </si>
  <si>
    <t>Tanque Hidroneumático en fibra, presurizado, capacidad 75 galón</t>
  </si>
  <si>
    <t>Manguera de Ø5/8" x 100´</t>
  </si>
  <si>
    <t>Logo y  letrero de INAPA</t>
  </si>
  <si>
    <t>Suministro e instalación de lámpara H.P.S tipo cobra de 250 W, 220 V. (Estructura AP-103)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</si>
  <si>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</si>
  <si>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</si>
  <si>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</si>
  <si>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</si>
  <si>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</si>
  <si>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</si>
  <si>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</si>
  <si>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</si>
  <si>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</si>
  <si>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Arrancador directo a línea para diferencial de 1 ton.</t>
  </si>
  <si>
    <t>Arrancador directo a línea para diferencial de 3 ton.</t>
  </si>
  <si>
    <t>Registro en bloque de 6" para eléctricos (0.6*0.6*0.6)</t>
  </si>
  <si>
    <t>Tape plástico 3m scotch</t>
  </si>
  <si>
    <t>Tape de goma 3m scotch</t>
  </si>
  <si>
    <t>Excavación zapatas  a mano</t>
  </si>
  <si>
    <t>Pintura base blanca en vigas y columnas</t>
  </si>
  <si>
    <t xml:space="preserve">Ducha: (agua fría solamente) c/llave </t>
  </si>
  <si>
    <t>Piletas/ azulejos</t>
  </si>
  <si>
    <t>Tinaco de 500 GLS</t>
  </si>
  <si>
    <t>Logo de INAPA y letrero</t>
  </si>
  <si>
    <t>Sistema de proteccion (incluye ducha y lava ojos, Face Respirator, Same pricing for sizes S - L, Cartridges and filters and sold separately, Series Multi-Gases/Vapors/P100 Respirator Cartridges, or similar, Traje DuPont encapsulador nivel A, estilo TK554T, large, ONGUARD HAZMAX Botas, y guantes ó similar, máscara de silicon medium doble curvatura; válvula de demanda AirSwitch; arnés de la cabeza tipo malla; de nylon; armazón de la espalda ergonómico. Correas de hombros y cintura de nylon. Alarma de término de servicio tipo silbato, Manómetro, Hombros acolchados, Estuche de transporte, Detector de fugas con dos Sensores de Cloro.</t>
  </si>
  <si>
    <t>Excavación material  a mano</t>
  </si>
  <si>
    <t xml:space="preserve"> AGUA POTABLE</t>
  </si>
  <si>
    <t>Tubería PVC Ø2" x 19' SDR-26 c/E.C. + 2% perdida</t>
  </si>
  <si>
    <t xml:space="preserve">SUMINISTRO E INSTALACIÓN DE: </t>
  </si>
  <si>
    <t>Codo Ø1" x 90° PVC SCH-40</t>
  </si>
  <si>
    <t>Codo Ø2" x 90° PVC SCH-40</t>
  </si>
  <si>
    <t>Tee Ø1" PVC  SCH-40</t>
  </si>
  <si>
    <t>Tee Ø2" PVC  SCH-40</t>
  </si>
  <si>
    <t>Reducción 2" x1" PVC SCH-40</t>
  </si>
  <si>
    <t>Pañete Interior Pulido</t>
  </si>
  <si>
    <t>1.7.4</t>
  </si>
  <si>
    <t xml:space="preserve">MOVIMIENTO DE TIERRA </t>
  </si>
  <si>
    <t>SUMINISTRO DE TUBERÍA DE:</t>
  </si>
  <si>
    <t>2.3.1</t>
  </si>
  <si>
    <t>De  Ø4" PVC SDR-26</t>
  </si>
  <si>
    <t>COLOCACIÓN DE TUBERÍA</t>
  </si>
  <si>
    <t>2.4.1</t>
  </si>
  <si>
    <t xml:space="preserve">Turbidímetro portable 2100q rant 0.1000NTU </t>
  </si>
  <si>
    <t>Termómetro de vidrio de 20 @ 120ᵒ C</t>
  </si>
  <si>
    <t>Computadora Dell XPS 8930 W10PRO, INTEL I7-8700 (3.2GHZ/12MB CACHÉ/6 CORE) 64GB DDR4-2666GHZ Wireless-N, DVD+/-RW, 2TB SATA 7200 RPM+256GB SSD PCE M.2, USB Keyboard &amp; Mouse NVI, DIA GTX1060 6GB Graphics, Windows 10 PRO (incluye Monitor y UPS)</t>
  </si>
  <si>
    <t>Desagüe de piso 2", instalado (tubería matriz 4"):</t>
  </si>
  <si>
    <t>4.6.1</t>
  </si>
  <si>
    <t>HORMIGÓN ARMADO  F᾽C=210 KG/CM² EN :</t>
  </si>
  <si>
    <t>Zapata de muros (0.45 x 0.25)m  - 0.87 qq/m3</t>
  </si>
  <si>
    <t>Zapata  de  columnas  (0.60 x 0.60 x 0.25)m - 2.08qq/m3</t>
  </si>
  <si>
    <t>Columnas de amarre (0.20 x 0.20)m - 4.36 qq/m3</t>
  </si>
  <si>
    <t>Viga de amarre SNP (0.20 x 0.20)m - 2.45 qq/m3</t>
  </si>
  <si>
    <t>Viga apoyo del riel puerta corrediza L=8.40m- 2.32 qq/m3</t>
  </si>
  <si>
    <t>Block 8" Ø3/8"@0.60m BNP</t>
  </si>
  <si>
    <t>Block 6" Ø3/8"@0.60m SNP violinados,  2 caras</t>
  </si>
  <si>
    <r>
      <rPr>
        <b/>
        <sz val="10"/>
        <rFont val="Arial"/>
        <family val="2"/>
      </rPr>
      <t xml:space="preserve">SUMINISTRO </t>
    </r>
    <r>
      <rPr>
        <sz val="10"/>
        <rFont val="Arial"/>
        <family val="2"/>
      </rPr>
      <t>y colocación de alambre galvanizado tipo trinchera (inc. estructura para soporte de alambre trinchera )</t>
    </r>
  </si>
  <si>
    <t>INSTALACIONES ELECTRICAS</t>
  </si>
  <si>
    <t>Salida Tomacorriente Doble 120V</t>
  </si>
  <si>
    <t>Salida Interruptor Sencillo</t>
  </si>
  <si>
    <t>Excavación material no clasificado c/equipo</t>
  </si>
  <si>
    <t xml:space="preserve">SUMINISTRO Y COLOCACIÓN DE </t>
  </si>
  <si>
    <t>Válvula de Compuerta de Ø6" H.F. de 150 PSI, Platillada, Completa (Incluye cuerpo de válvula, niple, tornillos, tuercas, juntas de goma y junta dresser)</t>
  </si>
  <si>
    <t>Válvula de Aire Combinada de Ø3" H.F. de 150 PSI, Platillada, Completa (Incluye cuerpo de válvula, niple, tornillos, tuercas, juntas de goma y junta dresser)</t>
  </si>
  <si>
    <t xml:space="preserve">Tuberia de Ø16" H.D C25. </t>
  </si>
  <si>
    <t>PRELIMINAR</t>
  </si>
  <si>
    <t>MUROS DE BLOQUES:</t>
  </si>
  <si>
    <t>Asiento de arena</t>
  </si>
  <si>
    <t>PRUEBA HIDROSTÁTICA</t>
  </si>
  <si>
    <t>Acera de 1.00 m</t>
  </si>
  <si>
    <t>9.1.1</t>
  </si>
  <si>
    <t>9.1.2</t>
  </si>
  <si>
    <t>9.1.3</t>
  </si>
  <si>
    <t>9.2.1</t>
  </si>
  <si>
    <t>9.2.2</t>
  </si>
  <si>
    <t>Imprimación sencilla</t>
  </si>
  <si>
    <t>Replanteo y control topográfico</t>
  </si>
  <si>
    <t>Visita</t>
  </si>
  <si>
    <t xml:space="preserve">Salidas cenitales </t>
  </si>
  <si>
    <t>Salida tomacorrientes 120V en doble</t>
  </si>
  <si>
    <t>Salida interruptores doble</t>
  </si>
  <si>
    <t>INSTALACIONES:</t>
  </si>
  <si>
    <t/>
  </si>
  <si>
    <t>Suministro y colocación de banda de goma hidrofílica extensible para construcción impermeable 5 mmx20 mm</t>
  </si>
  <si>
    <t>7.16.1</t>
  </si>
  <si>
    <t>8.3.1</t>
  </si>
  <si>
    <t>Zapata de muro (Incl. Zap. C1) - 0.85 qq/m³</t>
  </si>
  <si>
    <t>8.3.2</t>
  </si>
  <si>
    <t>Viga de amarre bajo de piso ( 0.15 x 0.20 ) - 3.71 qq/m³</t>
  </si>
  <si>
    <t>8.3.3</t>
  </si>
  <si>
    <t>Viga de amarre a nivel de techo (0.15 x 0.20)-3.37 qq/m³</t>
  </si>
  <si>
    <t>8.3.4</t>
  </si>
  <si>
    <t>Dintel D1 ( 0.15 x 0.30 ) - 2.99 qq/m³</t>
  </si>
  <si>
    <t>8.3.5</t>
  </si>
  <si>
    <t>Viga dintel D2 (0.15 x 0.40) - 2.32 qq/m³</t>
  </si>
  <si>
    <t>8.3.6</t>
  </si>
  <si>
    <t>Columna ( 0.15 x 0.30 ) - 3.03 qq/m³</t>
  </si>
  <si>
    <t>8.3.7</t>
  </si>
  <si>
    <t>Losa de techo  0.12 M - 1.34 qq/m³</t>
  </si>
  <si>
    <t>8.4.1</t>
  </si>
  <si>
    <t>Block 6" B.N.P., Ø3/8" @ 0.80 mt.</t>
  </si>
  <si>
    <t>Block 6" S.N.P., Ø3/8" @ 0.80 mt.</t>
  </si>
  <si>
    <t>8.5.1</t>
  </si>
  <si>
    <t>8.5.2</t>
  </si>
  <si>
    <t>8.5.3</t>
  </si>
  <si>
    <t xml:space="preserve">Fino de techo </t>
  </si>
  <si>
    <t>Gotero ranurado</t>
  </si>
  <si>
    <t>Impermeabilizante en techo ( tipo sellador )</t>
  </si>
  <si>
    <t>Cerámica en  baño</t>
  </si>
  <si>
    <t>Pintura general acrílica (incluye base blanca)</t>
  </si>
  <si>
    <t>Pisos de hormigón con malla electosoldada (D2.3xD2.3)mm,  20x20cm (pulido)</t>
  </si>
  <si>
    <t xml:space="preserve">Pre marco  de 1½" x 1½" x 3/16"  en puerta y ventanas </t>
  </si>
  <si>
    <t>Verja de protección en puerta (2.10x1.00) M</t>
  </si>
  <si>
    <t>Ventanas  de aluminio  en celosías color blanco, fabricación superior</t>
  </si>
  <si>
    <t>Verja de protección en ventanas</t>
  </si>
  <si>
    <t>Inodoro</t>
  </si>
  <si>
    <t>Desagüe de piso 3"</t>
  </si>
  <si>
    <t>Columna ventilación de 3" PVC ( SDR-41 )</t>
  </si>
  <si>
    <t>Tinaco 150 GLS</t>
  </si>
  <si>
    <t>Barra para cortina de baño</t>
  </si>
  <si>
    <t xml:space="preserve">Cámara de inspección </t>
  </si>
  <si>
    <t>Cámara Séptica (1.50 x 1.90 x 1.50 )m</t>
  </si>
  <si>
    <t xml:space="preserve">Pozo filtrante Ø8"+camisa en Ø6" PVC SDR-26, Pf=75', c/empaque de grava  </t>
  </si>
  <si>
    <t>Entrada General (inc. Panel de Breaker de 4/8 circuitos)</t>
  </si>
  <si>
    <t>Salidas Luces Cenitales</t>
  </si>
  <si>
    <t>Salida Tomacorriente Doble 120 V</t>
  </si>
  <si>
    <t>Salida Interruptor Doble</t>
  </si>
  <si>
    <t>Logo y letrero INAPA p/garita de vigilante</t>
  </si>
  <si>
    <t>9.2.3</t>
  </si>
  <si>
    <t>9.3.1</t>
  </si>
  <si>
    <t>9.3.2</t>
  </si>
  <si>
    <t>9.3.3</t>
  </si>
  <si>
    <t>9.3.4</t>
  </si>
  <si>
    <t>9.3.5</t>
  </si>
  <si>
    <t>9.4.1</t>
  </si>
  <si>
    <t>9.4.2</t>
  </si>
  <si>
    <t>9.6.1</t>
  </si>
  <si>
    <t>9.6.2</t>
  </si>
  <si>
    <t>9.7.1</t>
  </si>
  <si>
    <t>9.7.2</t>
  </si>
  <si>
    <t>GARITA DE VIGILANTE</t>
  </si>
  <si>
    <t>PUERTA ( SUMINISTRO Y COLOCACIÓN ):</t>
  </si>
  <si>
    <t xml:space="preserve">VENTANA DE ALUMINIO ( INCLUYE COLOCACIÓN ): </t>
  </si>
  <si>
    <t>INSTALACIÓNES SANITARIA:</t>
  </si>
  <si>
    <t xml:space="preserve">INSTALACIÓNES ELÉCTRICA: </t>
  </si>
  <si>
    <t>2.2.1</t>
  </si>
  <si>
    <t>2.2.2</t>
  </si>
  <si>
    <t>2.2.3</t>
  </si>
  <si>
    <t>9.3.6</t>
  </si>
  <si>
    <t>10.2.1</t>
  </si>
  <si>
    <t>10.2.2</t>
  </si>
  <si>
    <t>10.2.3</t>
  </si>
  <si>
    <t>10.3.1</t>
  </si>
  <si>
    <t>10.3.2</t>
  </si>
  <si>
    <t>10.3.3</t>
  </si>
  <si>
    <t>10.3.4</t>
  </si>
  <si>
    <t>10.3.5</t>
  </si>
  <si>
    <t>10.4.1</t>
  </si>
  <si>
    <t>10.4.2</t>
  </si>
  <si>
    <t>10.5.3</t>
  </si>
  <si>
    <t>10.7.2</t>
  </si>
  <si>
    <t>1.1</t>
  </si>
  <si>
    <t>REPLANTEO</t>
  </si>
  <si>
    <t>11.2.1</t>
  </si>
  <si>
    <t>11.3.1</t>
  </si>
  <si>
    <t>11.3.2</t>
  </si>
  <si>
    <t>11.4.1</t>
  </si>
  <si>
    <t>11.4.2</t>
  </si>
  <si>
    <t>4.2.3</t>
  </si>
  <si>
    <t>4.5.1</t>
  </si>
  <si>
    <t>Interconexión con EDESUR</t>
  </si>
  <si>
    <t xml:space="preserve">Bote de material con camión D=5 km (incluye carguío y esparcimiento en botadero) </t>
  </si>
  <si>
    <t>8.1.1</t>
  </si>
  <si>
    <t>8.1.2</t>
  </si>
  <si>
    <t>8.1.3</t>
  </si>
  <si>
    <t>8.1.4</t>
  </si>
  <si>
    <t>8.1.5</t>
  </si>
  <si>
    <t>8.1.6</t>
  </si>
  <si>
    <t>8.1.7</t>
  </si>
  <si>
    <t>Relleno compactado a mano</t>
  </si>
  <si>
    <t>8.1.8</t>
  </si>
  <si>
    <t>Bote de material In Situ</t>
  </si>
  <si>
    <t>8.2.1</t>
  </si>
  <si>
    <t>8.2.2</t>
  </si>
  <si>
    <t>8.2.3</t>
  </si>
  <si>
    <t>8.2.4</t>
  </si>
  <si>
    <t xml:space="preserve">Corte de material no clasificado c/equipo </t>
  </si>
  <si>
    <t>Bote de material con camión D=5Km (incluye esparcimiento en botadero)</t>
  </si>
  <si>
    <t xml:space="preserve">Regado, nivelado y perfilado </t>
  </si>
  <si>
    <t>Conformación de cunetas c/equipo</t>
  </si>
  <si>
    <t>MUROS</t>
  </si>
  <si>
    <t xml:space="preserve">Relleno de reposición material compactado a mano </t>
  </si>
  <si>
    <t>1.1.1</t>
  </si>
  <si>
    <t>1.2.5</t>
  </si>
  <si>
    <t>Bote de material (capa vegetal) con camión, distancia 5km (incluye carguío y esparcimiento en botadero)</t>
  </si>
  <si>
    <t>1.3.4</t>
  </si>
  <si>
    <t>1.4.2</t>
  </si>
  <si>
    <t>1.4.3</t>
  </si>
  <si>
    <t>1.4.4</t>
  </si>
  <si>
    <t>1.4.5</t>
  </si>
  <si>
    <t>Junta mecánica tipo Dresser Ø8" 150 PSI</t>
  </si>
  <si>
    <t>3.2.1</t>
  </si>
  <si>
    <t>3.2.2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</si>
  <si>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</si>
  <si>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</si>
  <si>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</si>
  <si>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</si>
  <si>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</si>
  <si>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</si>
  <si>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</si>
  <si>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</si>
  <si>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</si>
  <si>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9.1.4</t>
  </si>
  <si>
    <t>9.1.5</t>
  </si>
  <si>
    <t>9.1.6</t>
  </si>
  <si>
    <t>9.1.7</t>
  </si>
  <si>
    <t>9.1.8</t>
  </si>
  <si>
    <t>CASETA DE CLORACIÓN</t>
  </si>
  <si>
    <t xml:space="preserve">TUBERÍA DE RECOLECCIÓN </t>
  </si>
  <si>
    <t>Transporte de Asfalto, distancia aproximada de 34 km</t>
  </si>
  <si>
    <t>SUMINISTRO Y COLOCACIÓN DE PIEZAS ESPECIALES Y VÁLVULAS</t>
  </si>
  <si>
    <t>M3S</t>
  </si>
  <si>
    <t>Bote de material con camión (d= 5 km) incluye esparcimiento en botadero</t>
  </si>
  <si>
    <t xml:space="preserve">Tubería de Ø24" H.D C25. </t>
  </si>
  <si>
    <t>Señalización (Peligro, "Cloro", Precaución, "Area de almacenamiento de químico", Advertencia, "Solo Personal Autorizado", Advertencia, "Solo Personal Autorizado")</t>
  </si>
  <si>
    <t>HORMIGÓN ARMADO EN FC'= 210 KG/CM2 :</t>
  </si>
  <si>
    <r>
      <t>Obra</t>
    </r>
    <r>
      <rPr>
        <b/>
        <sz val="10"/>
        <color theme="1"/>
        <rFont val="Arial"/>
        <family val="2"/>
      </rPr>
      <t xml:space="preserve">: </t>
    </r>
  </si>
  <si>
    <r>
      <rPr>
        <b/>
        <sz val="10"/>
        <rFont val="Arial"/>
        <family val="2"/>
      </rPr>
      <t>Ubicación</t>
    </r>
    <r>
      <rPr>
        <sz val="10"/>
        <rFont val="Arial"/>
        <family val="2"/>
      </rPr>
      <t>: PROVINCIA ELIAS PIÑA</t>
    </r>
  </si>
  <si>
    <t>Gestión  Ambiental</t>
  </si>
  <si>
    <r>
      <t>M</t>
    </r>
    <r>
      <rPr>
        <sz val="10"/>
        <color indexed="8"/>
        <rFont val="Arial"/>
        <family val="2"/>
      </rPr>
      <t>3</t>
    </r>
    <r>
      <rPr>
        <sz val="10"/>
        <rFont val="Arial"/>
        <family val="2"/>
      </rPr>
      <t>S</t>
    </r>
  </si>
  <si>
    <t xml:space="preserve">SUMINISTRO Y COLOCACIÓN DE VÁLVULAS Y PIEZAS ESPECIALES </t>
  </si>
  <si>
    <t xml:space="preserve">Suministro de material de relleno (caliche) dist. Aproximada 20 km (sujeto aprobación de supervisión) </t>
  </si>
  <si>
    <t>Excavación material compactado a mano</t>
  </si>
  <si>
    <t>Relleno de reposición a compactado  a mano</t>
  </si>
  <si>
    <t>Suministro de material de mina (caliche) D=10KM (sujeto a la aprobación del Supervisor)</t>
  </si>
  <si>
    <t>Compactado de material en capas de 0.20 m  con rodillo</t>
  </si>
  <si>
    <t>Gabinete de Pared  en pino tratado (incluye: bisagra, instalado y pintado)</t>
  </si>
  <si>
    <t>Gabinete de Piso en pino tratado (con gavetas, corredera telescópica incluye: bisagra, instalado y pintado)</t>
  </si>
  <si>
    <t>Block Calado tipo Ventana</t>
  </si>
  <si>
    <t>Mano de Obra Plomería (Piezas y tuberías)</t>
  </si>
  <si>
    <t>CÁMARA DE INSPECCIÓN</t>
  </si>
  <si>
    <t>TRAMPA DE GRASA</t>
  </si>
  <si>
    <r>
      <rPr>
        <b/>
        <sz val="10"/>
        <rFont val="Arial"/>
        <family val="2"/>
      </rPr>
      <t>POZO FILTRANTE</t>
    </r>
    <r>
      <rPr>
        <sz val="10"/>
        <rFont val="Arial"/>
        <family val="2"/>
      </rPr>
      <t xml:space="preserve"> Ø12" </t>
    </r>
  </si>
  <si>
    <t>SUB-TOTAL  FASE A</t>
  </si>
  <si>
    <t>SUB-TOTAL FASE B</t>
  </si>
  <si>
    <t>SUB-TOTAL FASE D</t>
  </si>
  <si>
    <t>SUB-TOTAL FASE C</t>
  </si>
  <si>
    <t>Replanteo L=83.31M</t>
  </si>
  <si>
    <t>INSTALACIÓN ELÉCTRICA</t>
  </si>
  <si>
    <t>Tapas selladas (0.70x0.70)m en H.S.</t>
  </si>
  <si>
    <t>Puerta polimetal (2.10x1.00) M (Inc. herraje instalación y llavín tipo )</t>
  </si>
  <si>
    <t>Desagüe de techo Ø3" PVC (considerar 1/2  tubo Ø 3ʹʹx19ʹ, PVC SDR-26  y 4 codos 3"x90º PVC)</t>
  </si>
  <si>
    <r>
      <t xml:space="preserve">MOVIMIENTO DE TIERRA </t>
    </r>
    <r>
      <rPr>
        <sz val="10"/>
        <rFont val="Arial"/>
        <family val="2"/>
      </rPr>
      <t xml:space="preserve"> (incl. Excavación, relleno compactado, asiento de arena y bote de material) (zanja: A=0.60m, prof.=1.06m, espesor arena=0.10m)</t>
    </r>
  </si>
  <si>
    <t>Acera perimetral 0.80 M ( espesor=0.10m, H.S. FʹC=180kg/cm², frotada)</t>
  </si>
  <si>
    <t>Acera perimetral 1.0 M ( espesor=0.10m, H.S. FʹC=180kg/cm², frotada)</t>
  </si>
  <si>
    <t>A-1</t>
  </si>
  <si>
    <t>DESVIO DEL RÍO</t>
  </si>
  <si>
    <t>Excavación para desvío de río con equipo pesado</t>
  </si>
  <si>
    <t xml:space="preserve">Muros de sacos para desvío (con hormigón simple, incluye mano de obra) </t>
  </si>
  <si>
    <t>Ataguia tipo dique de tierra</t>
  </si>
  <si>
    <t>Regado y nivelado de material producto de la excavación c/motoniveladora (para reencauzar el desvio del río).</t>
  </si>
  <si>
    <t>Excavación material no clasificado c/equipo en presencia de agua</t>
  </si>
  <si>
    <t>Compactado de relleno con material producto de la excavación c/compactador mecánico</t>
  </si>
  <si>
    <t>Bote de material c/camión a 5.00 Km (inc. esparcimiento en botadero)</t>
  </si>
  <si>
    <t>Cimacio - 0.39 qq/m³</t>
  </si>
  <si>
    <t>Zapata  MC1 (4.10 x 0.60) m - 2.76  qq/m³</t>
  </si>
  <si>
    <t>Zapata  MC2 e= 0.60 m - 2.21 qq/m³</t>
  </si>
  <si>
    <t>Zapata de muro (2.60 x 2.50) 5.40 qq/m3</t>
  </si>
  <si>
    <t>Fundación desarenador 1.41 qq/m3  e=0.60</t>
  </si>
  <si>
    <t xml:space="preserve">Delantal  esp.= 0.60 m - 1.49 qq/m³ </t>
  </si>
  <si>
    <t xml:space="preserve">Cuenco Amortiguador  esp.= 0.35 m - 1.25  qq/m³ </t>
  </si>
  <si>
    <t>Losa de Fondo e= 0.30 m - 2.66 qq/m³ (Canal de Limpieza)</t>
  </si>
  <si>
    <t>Muro MC1  e=0.50 m -  5.40 qq/m³</t>
  </si>
  <si>
    <t>Muro MC2  e=0.40 m -  3.96 qq/m³</t>
  </si>
  <si>
    <t>Muro e= 0.40 m - 3.70 qq/m³ (canal de limpieza)</t>
  </si>
  <si>
    <t>Muro e= 0.40 m - 3.59 qq/m³ (Desarenador)</t>
  </si>
  <si>
    <t>Muro Vertedor  e=0.30m- 9.33 qq/m³ (Desarenador)</t>
  </si>
  <si>
    <t>Viga V1 (0.60 X 0.40) 4.36 qq/m3  (Desarenador)</t>
  </si>
  <si>
    <t>Viga V2 (0.60 X 0.40) 4.65 qq/m3 (Canal de Limpieza)</t>
  </si>
  <si>
    <t>Losa de Techo e=0.15 m -  1.92 qq/m³ (Desarenador)</t>
  </si>
  <si>
    <t>Losa de Techo e=0.15 m -  1.92 qq/m³ (Canal de Limpieza)</t>
  </si>
  <si>
    <t>Pañete exterior  muros</t>
  </si>
  <si>
    <t xml:space="preserve">Pañete interior pulido (Desarenador y Canal de limpieza) </t>
  </si>
  <si>
    <t>Fino de Fondo Pulido (Desarenador)</t>
  </si>
  <si>
    <t>Fino de Techo (Desarenador y Canal de Limpieza)</t>
  </si>
  <si>
    <t xml:space="preserve">Frotado Muro Vertedor y Cimacio </t>
  </si>
  <si>
    <t>SUMINISTRO Y COLOCACIÓN DE RELLENO DE PIEDRA (BASE DE GAVIÓN)</t>
  </si>
  <si>
    <t>Colchoneta de Piedras (Base de Gavión)</t>
  </si>
  <si>
    <t>Media Caña con tubería de Acero Ø24" SCH-20 sin costura con recubrimiento anticorrosivo</t>
  </si>
  <si>
    <t>Rejilla de Acero Inoxidable en barras de 3/8" separadas a 2.0 cm  (6.00 X 0.60) M</t>
  </si>
  <si>
    <t>Rejilla de Acero Inoxidable en barras de 3/8" separadas a 2.0 cm  (1.00 X 1.00) M pata toma lateral</t>
  </si>
  <si>
    <t>Tapa H.F. D=0.80m</t>
  </si>
  <si>
    <t>Escaleras de Acero Inoxidable de Ø¾"  interior Desarenador L=4.25 m</t>
  </si>
  <si>
    <t>Compuertas tipo Mural  (0.80 m x 0.80 m), marcos de más de 2" en tola de ¼", materiales standard, fabricación acero inoxidable AISI 316/304 espesor tola ¼". Vástago en HG 1½" (Canal de limpieza)</t>
  </si>
  <si>
    <t>Compuerta tipo Mural  (0.80 m x 0.80 m), marcos de más de 2" en tola de ¼", materiales standard, fabricación acero inoxidable AISI 316/304 espesor tola ¼". Vástago en HG 1½" (Entrada a Desarenador)</t>
  </si>
  <si>
    <t>Compuerta tipo Mural  (0.80 m x 0.80 m), marcos de más de 2" en tola de ¼", materiales standard, fabricación acero inoxidable AISI 316/304 espesor tola ¼". Vástago en HG 1½" (Toma Lateral)</t>
  </si>
  <si>
    <t>Compuerta tipo Mural  (0.80 m x 0.80 m), marcos de más de 2" en tola de ¼", materiales standard, fabricación acero inoxidable AISI 316/304 espesor tola ¼". Vástago en HG 1½" (Salida Desarenador)</t>
  </si>
  <si>
    <t>Compuerta tipo Mural  (0.80 m x 0.80 m), marcos de más de 2" en tola de ¼", materiales standard, fabricación acero inoxidable AISI 316/304 espesor tola ¼". Vástago en HG 1½" (Desagüe Desarenador)</t>
  </si>
  <si>
    <t xml:space="preserve">Suministro e instalación de mecanismos y pedestales para compuertas con tubos de 1½" Acero Inoxidable </t>
  </si>
  <si>
    <t>Excavación material no clasificado con equipo</t>
  </si>
  <si>
    <t>Compactación de material c/compactador mecánico en capas de 0.20m (material producto de la excavación)</t>
  </si>
  <si>
    <t>CONSTRUCCIÓN DIQUE CAUCACIANO CON TOMA LATERAL Y DESARENADOR  AGUAS ARRIBA DE LA OBRA DE TOMA EXISTENTE</t>
  </si>
  <si>
    <t>Hormigón de Nivelación 140 kg/cm²</t>
  </si>
  <si>
    <t>Hr</t>
  </si>
  <si>
    <t>10.2.4</t>
  </si>
  <si>
    <t>M³km</t>
  </si>
  <si>
    <t>Mes</t>
  </si>
  <si>
    <t xml:space="preserve">Adhesivo tipo lanco o similar </t>
  </si>
  <si>
    <t>Suministro de material granular  D=10KM (sujeto a la aprobación del Supervisor)</t>
  </si>
  <si>
    <t>SUB-TOTAL A-1</t>
  </si>
  <si>
    <t>A-2</t>
  </si>
  <si>
    <t>SUB-TOTAL A-2</t>
  </si>
  <si>
    <t>A-3</t>
  </si>
  <si>
    <t>SUB-TOTAL A-3</t>
  </si>
  <si>
    <t>A-4</t>
  </si>
  <si>
    <t>SUB-TOTAL A-4</t>
  </si>
  <si>
    <t xml:space="preserve">Tapa metálica (aluminio galvanizado) tola de 1/4"   (1.40 x1.80 ) m. Tipo cisterna </t>
  </si>
  <si>
    <t xml:space="preserve">Tapa metálica (aluminio galvanizado) tola de 1/4"  (1.40 x1.15 ) m. Tipo  cisterna  </t>
  </si>
  <si>
    <t>REHABILITACIÓN DIQUE VERTEDOR CON TOMA LATERAL Y DESARENADOR  EXISTENTE</t>
  </si>
  <si>
    <t>Imprimación doble</t>
  </si>
  <si>
    <t>Riego de imprimación doble</t>
  </si>
  <si>
    <t>Limpieza final</t>
  </si>
  <si>
    <t xml:space="preserve">SUMINISTRO Y COLOCACIÓN DE PIEZAS ESPECIALES </t>
  </si>
  <si>
    <t>CÁRCAMO DE BOMBEO</t>
  </si>
  <si>
    <t>Limpieza del área (corte y desbroce c/equipo)</t>
  </si>
  <si>
    <t>MOVIMIENTO DE TIERRA / ADECUACIÓN DE TERRENO</t>
  </si>
  <si>
    <t>Relleno compactación c/compactador mecánico en capas de 0.20m de material de excavación</t>
  </si>
  <si>
    <r>
      <t>HORMIGÓN ARMADO INDUSTRIAL  F'c=280 KG/CM</t>
    </r>
    <r>
      <rPr>
        <b/>
        <vertAlign val="superscript"/>
        <sz val="10"/>
        <rFont val="Arial"/>
        <family val="2"/>
      </rPr>
      <t>2</t>
    </r>
  </si>
  <si>
    <r>
      <t>Zapata  muro 2.22 qq/m</t>
    </r>
    <r>
      <rPr>
        <vertAlign val="superscript"/>
        <sz val="10"/>
        <rFont val="Arial"/>
        <family val="2"/>
      </rPr>
      <t>3</t>
    </r>
  </si>
  <si>
    <r>
      <t>Zapata de Columna central 2.02 qq/m</t>
    </r>
    <r>
      <rPr>
        <vertAlign val="superscript"/>
        <sz val="8"/>
        <rFont val="Arial"/>
        <family val="2"/>
      </rPr>
      <t>3</t>
    </r>
  </si>
  <si>
    <r>
      <t>Losa de fondo e=0.20 m- 2.36 qq/m</t>
    </r>
    <r>
      <rPr>
        <vertAlign val="superscript"/>
        <sz val="10"/>
        <rFont val="Arial"/>
        <family val="2"/>
      </rPr>
      <t>3</t>
    </r>
  </si>
  <si>
    <r>
      <t>Muros exteriores 0.25 m -2.40 qq/m</t>
    </r>
    <r>
      <rPr>
        <vertAlign val="superscript"/>
        <sz val="10"/>
        <rFont val="Arial"/>
        <family val="2"/>
      </rPr>
      <t>3</t>
    </r>
  </si>
  <si>
    <r>
      <t>Muros interiores 0.25 m -3.23 qq/m</t>
    </r>
    <r>
      <rPr>
        <vertAlign val="superscript"/>
        <sz val="8"/>
        <rFont val="Arial"/>
        <family val="2"/>
      </rPr>
      <t>3</t>
    </r>
  </si>
  <si>
    <r>
      <t>Columna c1 0.35x0.35 m -5.91 qq/m</t>
    </r>
    <r>
      <rPr>
        <vertAlign val="superscript"/>
        <sz val="10"/>
        <rFont val="Arial"/>
        <family val="2"/>
      </rPr>
      <t>3</t>
    </r>
  </si>
  <si>
    <r>
      <t>Viga v1 0.25x0.50 m -5.18 qq/m</t>
    </r>
    <r>
      <rPr>
        <vertAlign val="superscript"/>
        <sz val="10"/>
        <rFont val="Arial"/>
        <family val="2"/>
      </rPr>
      <t>3</t>
    </r>
  </si>
  <si>
    <r>
      <t>Viga v2 0.25x0.50 m -4.16 qq/m</t>
    </r>
    <r>
      <rPr>
        <vertAlign val="superscript"/>
        <sz val="10"/>
        <rFont val="Arial"/>
        <family val="2"/>
      </rPr>
      <t>3</t>
    </r>
  </si>
  <si>
    <r>
      <t>Viga v3 0.25x0.35 m -4.18 qq/m</t>
    </r>
    <r>
      <rPr>
        <vertAlign val="superscript"/>
        <sz val="10"/>
        <rFont val="Arial"/>
        <family val="2"/>
      </rPr>
      <t>3</t>
    </r>
  </si>
  <si>
    <r>
      <t>Losa de techo 0.15 m -1.37 qq/m</t>
    </r>
    <r>
      <rPr>
        <vertAlign val="superscript"/>
        <sz val="10"/>
        <rFont val="Arial"/>
        <family val="2"/>
      </rPr>
      <t>3</t>
    </r>
  </si>
  <si>
    <t xml:space="preserve">TERMINACIÓN DE SUPERFICIE </t>
  </si>
  <si>
    <t>Fino Losa de fondo pulido</t>
  </si>
  <si>
    <t xml:space="preserve">APLICACIÓN DE:  </t>
  </si>
  <si>
    <t>Aditivo plastificante para hormigones estructurales</t>
  </si>
  <si>
    <t>Aditivo impermeabilizante para hormigones estructurales</t>
  </si>
  <si>
    <t>SUMINISTRO Y COLOCACION DE:</t>
  </si>
  <si>
    <t>Junta de goma hidrofilica de 9"</t>
  </si>
  <si>
    <t>escalera de acceso al deposito del carcamo en acero inoxidable. (3uds)</t>
  </si>
  <si>
    <t xml:space="preserve">Tapa aluminio (1.00,x1.00m) mts (incluye candado) </t>
  </si>
  <si>
    <t xml:space="preserve">Ventilacion de 8" </t>
  </si>
  <si>
    <t xml:space="preserve">SUMINISTRO Y COLOCACIÓN DE VÁLVULA:  </t>
  </si>
  <si>
    <t xml:space="preserve">De flota de 4" HF 150 PSI platillada completa </t>
  </si>
  <si>
    <t>Junta mecánica tipo Dresser de 4" de 150 PSI</t>
  </si>
  <si>
    <t xml:space="preserve">DESAGÜE DE CISTERNA </t>
  </si>
  <si>
    <t xml:space="preserve">Excavacion material compacto </t>
  </si>
  <si>
    <t xml:space="preserve">Asiento de arena </t>
  </si>
  <si>
    <t>Relleno compactado c/compactador mecanico en capas de 0.20m</t>
  </si>
  <si>
    <t>Bote de material  c/camion d=5 km</t>
  </si>
  <si>
    <t>SUMINISTRO DE TUBERIA</t>
  </si>
  <si>
    <t>COLOCACION DE TUBERIA</t>
  </si>
  <si>
    <t xml:space="preserve">SUMINISTRO Y COLOCACION DE VALVULA </t>
  </si>
  <si>
    <t>CASETA DE BOMBEO SOBRE CISTERNA</t>
  </si>
  <si>
    <r>
      <t>HORMIGÓN ARMADO INDUSTRIAL F´c=280 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</si>
  <si>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Viga v4 0.25x0.50 m -4.09 qq/m</t>
    </r>
    <r>
      <rPr>
        <vertAlign val="superscript"/>
        <sz val="10"/>
        <rFont val="Arial"/>
        <family val="2"/>
      </rPr>
      <t>3</t>
    </r>
  </si>
  <si>
    <r>
      <t>Viga v5 0.25x0.50 m -3.24 qq/m</t>
    </r>
    <r>
      <rPr>
        <vertAlign val="superscript"/>
        <sz val="10"/>
        <rFont val="Arial"/>
        <family val="2"/>
      </rPr>
      <t>3</t>
    </r>
  </si>
  <si>
    <r>
      <t>Viga v6 0.25x0.35 m -4.37 qq/m</t>
    </r>
    <r>
      <rPr>
        <vertAlign val="superscript"/>
        <sz val="10"/>
        <rFont val="Arial"/>
        <family val="2"/>
      </rPr>
      <t>3</t>
    </r>
  </si>
  <si>
    <r>
      <t>Columna 0.35x0.35 m - 5.91 qq/m</t>
    </r>
    <r>
      <rPr>
        <vertAlign val="superscript"/>
        <sz val="10"/>
        <rFont val="Arial"/>
        <family val="2"/>
      </rPr>
      <t>3</t>
    </r>
  </si>
  <si>
    <r>
      <t>Losa de techo 0.15 m - 1.82 qq/m</t>
    </r>
    <r>
      <rPr>
        <vertAlign val="superscript"/>
        <sz val="10"/>
        <rFont val="Arial"/>
        <family val="2"/>
      </rPr>
      <t>3</t>
    </r>
  </si>
  <si>
    <r>
      <t>Dintel ( 0.15 x 0.20 ) m -3.89 qq/m</t>
    </r>
    <r>
      <rPr>
        <vertAlign val="superscript"/>
        <sz val="10"/>
        <rFont val="Arial"/>
        <family val="2"/>
      </rPr>
      <t>3</t>
    </r>
  </si>
  <si>
    <t xml:space="preserve">Soporte de corredera </t>
  </si>
  <si>
    <r>
      <t>Base motor y bombeo 2.00 qq/m</t>
    </r>
    <r>
      <rPr>
        <vertAlign val="superscript"/>
        <sz val="10"/>
        <rFont val="Arial"/>
        <family val="2"/>
      </rPr>
      <t>3</t>
    </r>
  </si>
  <si>
    <t xml:space="preserve">MURO DE BLOCK </t>
  </si>
  <si>
    <t>Muro block de 6" ø 3/8" a 0.60 m  (S.N.P.)</t>
  </si>
  <si>
    <t>De 6" con bastones ø3/8" @ 0.80 en antepecho</t>
  </si>
  <si>
    <t>Ventana de blocks calados</t>
  </si>
  <si>
    <t>Panel de distribución 4/8 circuito ( inc. breaker )</t>
  </si>
  <si>
    <t>Salidas tomacorriente dobles 120 v</t>
  </si>
  <si>
    <r>
      <rPr>
        <b/>
        <sz val="10"/>
        <rFont val="Arial"/>
        <family val="2"/>
      </rPr>
      <t>ACERA</t>
    </r>
    <r>
      <rPr>
        <sz val="10"/>
        <rFont val="Arial"/>
        <family val="2"/>
      </rPr>
      <t xml:space="preserve"> 0.80 m de ancho</t>
    </r>
  </si>
  <si>
    <t>Pañete interior (incluye Vigas, Columnas y techo)</t>
  </si>
  <si>
    <t>Pañete exterior (incluye antepecho)</t>
  </si>
  <si>
    <t>Zabaleta de techo</t>
  </si>
  <si>
    <t>Pintura acrilica en Muros y blocks calados (incluye base blanca)</t>
  </si>
  <si>
    <t xml:space="preserve">PORTAJE </t>
  </si>
  <si>
    <t xml:space="preserve">Puerta polimetal (1.00 x 2.10) m (incluye llavÍn) </t>
  </si>
  <si>
    <t>CONSTRUCCIÓN ESTACIÓN DE BOMBEO DE 585 M³ CON CISTERNA,  A CONSTRUIR Y EQUIPAR PARA ABASTECER: EL LLANO-LAS CARRERAS-EL PONTÓN-LOS MOLINOS-LA ESTACA-LUÍS SIMÓ-OLIVERO-LA CUNA, GUANITO Y MEDIA LUNA.</t>
  </si>
  <si>
    <t>Junta mecanica tipo dresser de 8" HF de 150 PSI</t>
  </si>
  <si>
    <t xml:space="preserve">Registro de HA. (1.20 x 1.20 x 5.00)M   </t>
  </si>
  <si>
    <t>Piso pulido en H.S.</t>
  </si>
  <si>
    <t>Fino de techo (incluye area de la terraza )</t>
  </si>
  <si>
    <t xml:space="preserve">Excavación de material compactado </t>
  </si>
  <si>
    <t>Logo y letrero  INAPA</t>
  </si>
  <si>
    <t>SUB-TOTAL  VI</t>
  </si>
  <si>
    <t>CONSTRUCCION CAMINO DE ACCESO  (DESDE CAMINO VECINAL HASTA OBRA DE TOMA NUEVA) L=2,500M A=5.0M</t>
  </si>
  <si>
    <t>SUB-TOTAL 2</t>
  </si>
  <si>
    <t>Tubería de Ø24" Acero SCH-20  C/Protección anticorrosiva</t>
  </si>
  <si>
    <r>
      <rPr>
        <b/>
        <sz val="10"/>
        <color theme="1"/>
        <rFont val="Arial"/>
        <family val="2"/>
      </rPr>
      <t>LIMPIEZA CONTINUA Y  FINAL</t>
    </r>
    <r>
      <rPr>
        <sz val="10"/>
        <color theme="1"/>
        <rFont val="Arial"/>
        <family val="2"/>
      </rPr>
      <t xml:space="preserve"> (Incluye obreros, camión y herramientas menores) </t>
    </r>
  </si>
  <si>
    <t>Conformación de Taludes con Excavadora Cat-320 o similar</t>
  </si>
  <si>
    <t>REHABILITACION CAMINO VECINAL  ( DESDE GUANITO HASTA ACCESO A NUEVA OBRA DE TOMA): L=3,00M, A=6.0M</t>
  </si>
  <si>
    <t>Ingenieria de caminos</t>
  </si>
  <si>
    <t>Km</t>
  </si>
  <si>
    <t xml:space="preserve">Compuerta acero inoxidable  c/vástago estacionario  de cierre hermético                    (1.00m x1.15m )   </t>
  </si>
  <si>
    <t>Suministro de material granular  D=10Km  sujeto a la aprobación del Supervisor</t>
  </si>
  <si>
    <t>SUB-TOTAL 1</t>
  </si>
  <si>
    <t xml:space="preserve">Cunetas encachadas e=0.20m </t>
  </si>
  <si>
    <t>HORMIGON ARMADO FC=240 KG/CM2</t>
  </si>
  <si>
    <t>Anclajes de H.A. c/ 6.00 m  (1.50X1.10X2.0)M  Fʹc=240 kg/cm² -1.22qq/m³ (incluye terminación de superficie)</t>
  </si>
  <si>
    <t>M³e</t>
  </si>
  <si>
    <r>
      <t>HORMIGÓN ARMADO INDUSTRIAL  F`C=350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, TERMINACIÓN EN HORMIGÓN VISTO EN: </t>
    </r>
  </si>
  <si>
    <r>
      <t>Canaleta de Recolección Filtros -1.20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(8 ud)</t>
    </r>
  </si>
  <si>
    <r>
      <t>Losa de Fondo e=0.45 m -2.00 qq/m</t>
    </r>
    <r>
      <rPr>
        <vertAlign val="superscript"/>
        <sz val="10"/>
        <rFont val="Arial"/>
        <family val="2"/>
      </rPr>
      <t>3</t>
    </r>
  </si>
  <si>
    <r>
      <t>Losa e=0.15 m -1.85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(incluye pulido)</t>
    </r>
  </si>
  <si>
    <r>
      <t>Losa e=0.20 m -3.50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</si>
  <si>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Vigas Canal de Agua Clara 0.30 x 0.40 m (7ud) -3.34 qq/m</t>
    </r>
    <r>
      <rPr>
        <vertAlign val="superscript"/>
        <sz val="10"/>
        <rFont val="Arial"/>
        <family val="2"/>
      </rPr>
      <t>3</t>
    </r>
  </si>
  <si>
    <r>
      <t>Muros 0.30 m -6.66 qq/m</t>
    </r>
    <r>
      <rPr>
        <vertAlign val="superscript"/>
        <sz val="10"/>
        <rFont val="Arial"/>
        <family val="2"/>
      </rPr>
      <t>3</t>
    </r>
  </si>
  <si>
    <r>
      <t>Muros 0.25 m -3.15 qq/m</t>
    </r>
    <r>
      <rPr>
        <vertAlign val="superscript"/>
        <sz val="10"/>
        <rFont val="Arial"/>
        <family val="2"/>
      </rPr>
      <t>3</t>
    </r>
  </si>
  <si>
    <r>
      <t>Muros 0.20 m -3.30 qq/m</t>
    </r>
    <r>
      <rPr>
        <vertAlign val="superscript"/>
        <sz val="10"/>
        <rFont val="Arial"/>
        <family val="2"/>
      </rPr>
      <t>3</t>
    </r>
  </si>
  <si>
    <r>
      <t>Muros 0.15 m -2.50 qq/m</t>
    </r>
    <r>
      <rPr>
        <vertAlign val="superscript"/>
        <sz val="10"/>
        <rFont val="Arial"/>
        <family val="2"/>
      </rPr>
      <t>3</t>
    </r>
  </si>
  <si>
    <t>3.10</t>
  </si>
  <si>
    <t>3.11</t>
  </si>
  <si>
    <r>
      <t>Base de Hormigón Simple  F´c=180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 sedimentador para sostener tubería de desagüe</t>
    </r>
  </si>
  <si>
    <t>3.12</t>
  </si>
  <si>
    <t>3.13</t>
  </si>
  <si>
    <r>
      <t>Hormigón Simple F´c=180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 fondo Floculadores,  canal de inteconexión Floculadores y sedimentadores y canal de inteconexión Sedimentadores y Filtros</t>
    </r>
  </si>
  <si>
    <t>3.14</t>
  </si>
  <si>
    <r>
      <t>Hormigón Simple  F´c=180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 Canal de Entrada y Parshall</t>
    </r>
  </si>
  <si>
    <t>3.15</t>
  </si>
  <si>
    <t>Junta  de expansión Poliestireno esp. 2" en unión de muros entre estructuras</t>
  </si>
  <si>
    <t>3.16</t>
  </si>
  <si>
    <t xml:space="preserve">Junta de Neopreno en paso de agua entre estructuras e=2"  </t>
  </si>
  <si>
    <t>3.17</t>
  </si>
  <si>
    <t>3.18</t>
  </si>
  <si>
    <t>Fino pulido en fondo y losas intermedias</t>
  </si>
  <si>
    <t>INSTALACIONES CANAL DE ENTRADA Y MEZCLA RÁPIDA</t>
  </si>
  <si>
    <t>Suministro y colocación tubería  de entrada a planta 20" Hierro Dúctil K9</t>
  </si>
  <si>
    <t>Compuertas tipo Channel  (1.00 m x 0.85 m), marcos de más de 2" en tolas de 1/4", materiales standard, fabricación acero inoxidable AISI 316/304 espesor tola ¼". Vástago en HG 1½" (Filtración Directa)</t>
  </si>
  <si>
    <r>
      <t>Placas Hormigón Armado e=3", F´c=240 kg/cm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con malla electrosoldada 0.10x0.10. Colocación mediante perfiles 'U' en tola de aluminio de  3" x 4" x 3/8", con doblez mecánico a 90° y fijadas con pernos inoxidables 3" X ∅5/8" separados a 0.50 m centro a centro</t>
    </r>
  </si>
  <si>
    <t>CAMINO DE ACCESO</t>
  </si>
  <si>
    <t>1.2</t>
  </si>
  <si>
    <t>1.2.6</t>
  </si>
  <si>
    <t>1.2.7</t>
  </si>
  <si>
    <t>1.2.8</t>
  </si>
  <si>
    <t>2.1</t>
  </si>
  <si>
    <t>2.2</t>
  </si>
  <si>
    <t>2.2.4</t>
  </si>
  <si>
    <t>2.2.5</t>
  </si>
  <si>
    <t>2.2.6</t>
  </si>
  <si>
    <t>2.2.7</t>
  </si>
  <si>
    <t>2.2.8</t>
  </si>
  <si>
    <t>2.2.9</t>
  </si>
  <si>
    <t>2.2.10</t>
  </si>
  <si>
    <t>6.1.1</t>
  </si>
  <si>
    <t>6.1.2</t>
  </si>
  <si>
    <t>6.1.3</t>
  </si>
  <si>
    <t>6.2.1</t>
  </si>
  <si>
    <t xml:space="preserve">DESAGÜE FLOCULADOR </t>
  </si>
  <si>
    <t xml:space="preserve">Tubería 12" Acero SCH-30 c/protección anticorrosiva </t>
  </si>
  <si>
    <t xml:space="preserve">Codo 12'' x 90° Acero SCH-30   c/protección anticorrosiva </t>
  </si>
  <si>
    <t>Junta Hidrofílica (Suministro y colocación )</t>
  </si>
  <si>
    <t xml:space="preserve">Silicón Sikaflex en paso de agua entre estructuras </t>
  </si>
  <si>
    <t xml:space="preserve">SEDIMENTADORES </t>
  </si>
  <si>
    <t>Tapón de Ø8 PVC en tubería de recolección agua sedimentada</t>
  </si>
  <si>
    <t>Tubería  ø20" acero (SCH-40 sin costura c/ protección anticorrosiva). Fondo de tolvas</t>
  </si>
  <si>
    <t xml:space="preserve">Junta Tapón de Ø20" Acero c/protección anticorrosiva  </t>
  </si>
  <si>
    <t xml:space="preserve">Tee Ø20"x 8 Acero c/protección anticorrosiva  </t>
  </si>
  <si>
    <t>Niple platillado de 20 x 24" Acero c/protección anticorrosiva</t>
  </si>
  <si>
    <t>INSTALACIONES (SUMINISTRO Y COLOCACIÓN):</t>
  </si>
  <si>
    <t>Válvula de Compuerta, diámetro Ø6", especificaciones AWWA E504. Fabricación USA, UE, o Israelí. Desagüe canal distribución a Sedimentadores (Desagüe Canal Distribución Sedimentadores)</t>
  </si>
  <si>
    <t>Compuertas tipo Channel  (0.80 m x 1.00 m), marcos de más de 2" en tolas de 1/4", materiales standard, fabricación acero inoxidable AISI 316/304 espesor tola ¼". Vástago en HG 1½" (Entrada a Sedimentadores)</t>
  </si>
  <si>
    <t>Válvulas Mariposa con engranaje (GEAR), diámetro Ø20", longitud de vástago L=6.40 m, Vástago en barra sólida 1¼",  especificaciones AWWA E504.  Fabricación americana o israelí. Desagüe de lodos sedimentadores, (con camisa en tubos H.G. de Ø3")</t>
  </si>
  <si>
    <t>Registro en block de 8" (1.80 x 1.50 x 2.35)m  (incluye movimiento de tierra, losa de fondo, losa de techo, block de 8, terminacion de superficie, tapa, escalera,etc.)</t>
  </si>
  <si>
    <r>
      <t xml:space="preserve">Toberas en Polipropileno inyectado p/lavado con agua y aire, </t>
    </r>
    <r>
      <rPr>
        <u/>
        <sz val="10"/>
        <color theme="1"/>
        <rFont val="Arial"/>
        <family val="2"/>
      </rPr>
      <t>CERTIFICACIÓN NSF</t>
    </r>
    <r>
      <rPr>
        <sz val="10"/>
        <color theme="1"/>
        <rFont val="Arial"/>
        <family val="2"/>
      </rPr>
      <t xml:space="preserve">, con ranuras de 0.50 mm en cabezal y diámetro de pata: 1". Pérfil Acero Inoxidable de 3" x 3" </t>
    </r>
  </si>
  <si>
    <r>
      <t>Losa Prefabricada HA (1.55 x 0.65) m 3.00 qq/m³,  F'c=240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c/orificios  a 0.15m</t>
    </r>
  </si>
  <si>
    <t>Compuertas tipo Mural  (0.40 m x 0.40m), marcos de más de 2" en tolas de 1/4", materiales standard, fabricación acero inoxidable AISI 316/304 espesor tola ¼". Vástago en HG 1½" (Entrada a Filtros)</t>
  </si>
  <si>
    <t>Válvulas Mariposa de engranaje, diámetro Ø20",  longitud de vástago L=4.80 m, especificaciones AWWA E504.  Fabricación americana o israelí. Salida agua filtrada. (con engranaje sobre pedestal)</t>
  </si>
  <si>
    <t>Válvulas Mariposa con engranaje (Gear), diámetro Ø8", Longitud de vástago 1.70 m, especificaciones AWWA E504. Fabricación americana o israelí. Entrada aire Retrolavado Filtros.</t>
  </si>
  <si>
    <t>Válvulas Mariposa de engranaje diámetro Ø20",  longitud de vástago L=4.60 m, especificaciones AWWA E504. Fabricación USA, UE, o israelí. Desagüe retrolavado de Filtro  (con camisa en tubos H.G. de Ø3")</t>
  </si>
  <si>
    <t>Válvulas Mariposa con engranaje (Gear), diámetro Ø8", Longitud de vástago 4.50 m, especificaciones AWWA E504. Fabricación USA, UE, o israelí. Drenaje superficial de Filtros.  (con engranaje sobre pedestal)</t>
  </si>
  <si>
    <t>Capa Torpedo</t>
  </si>
  <si>
    <t>Envasado</t>
  </si>
  <si>
    <t>Colocación</t>
  </si>
  <si>
    <t>8.3.</t>
  </si>
  <si>
    <t>Tubería  Ø12" Acero SCH-40 c/protección antocorrosivo</t>
  </si>
  <si>
    <t>Tubería Ø8" Acero SCH-40 c/protección antocorrosivo, Conducción de Aire</t>
  </si>
  <si>
    <t>Tubería Ø8" PVC SDR-21 Conducción de Aire</t>
  </si>
  <si>
    <t>Tubería Ø6" PVC SDR-21 Distribución de Aire</t>
  </si>
  <si>
    <t>Junta Mecánica tipo Dresser Ø8" 150 PSI</t>
  </si>
  <si>
    <t>Tee Ø12x12 Acero-soldado c/protección antocorrosivo</t>
  </si>
  <si>
    <t>Tee Ø12x8 Acero-soldado c/protección antocorrosivo</t>
  </si>
  <si>
    <t>8.3.8</t>
  </si>
  <si>
    <t xml:space="preserve">Tee Ø8x8 PVC </t>
  </si>
  <si>
    <t>8.3.9</t>
  </si>
  <si>
    <t>Tee Ø6x6 PVC Distribución de Aire</t>
  </si>
  <si>
    <t>8.3.10</t>
  </si>
  <si>
    <t>Tee Ø3x3 PVC Distribución de Aire</t>
  </si>
  <si>
    <t>8.3.11</t>
  </si>
  <si>
    <t>Junta Tapón Ø12" Acero SCH-40</t>
  </si>
  <si>
    <t>8.3.12</t>
  </si>
  <si>
    <t xml:space="preserve">Reducción Ø8x6 PVC </t>
  </si>
  <si>
    <t>8.3.13</t>
  </si>
  <si>
    <t>Reducción Ø6x3 PVC Distribución de Aire</t>
  </si>
  <si>
    <t>8.3.14</t>
  </si>
  <si>
    <t>Codo Ø12x45° Acero-soldado c/protección antocorrosivo</t>
  </si>
  <si>
    <t>8.3.15</t>
  </si>
  <si>
    <t>Codo Ø8x90° Acero-soldado c/protección antocorrosivo Conducción de Aire</t>
  </si>
  <si>
    <t>8.3.16</t>
  </si>
  <si>
    <t>Codo Ø6x90° PVC</t>
  </si>
  <si>
    <t>8.3.17</t>
  </si>
  <si>
    <t>Niple Ø3" PVC SDR-21 Distribución de Aire</t>
  </si>
  <si>
    <t>8.3.18</t>
  </si>
  <si>
    <t>Anillo sellante soldado Acero e=1/4"</t>
  </si>
  <si>
    <t>8.3.19</t>
  </si>
  <si>
    <t>Apoyo soporte de tubería Ø6" PVC SDR-21 Distribución de Aire en HS</t>
  </si>
  <si>
    <t>8.3.20</t>
  </si>
  <si>
    <t>Abrazaderas Acero inoxidable e= 3/8" en Tubería de Ø6" PVC Distribución de Aire</t>
  </si>
  <si>
    <t>8.3.21</t>
  </si>
  <si>
    <t>Abrazaderas Acero inoxidable e=3/8Conducción de Aire en Tubería de Ø8" PVC Conducción de Aire</t>
  </si>
  <si>
    <t>8.3.22</t>
  </si>
  <si>
    <t>Abrazaderas Acero inoxidable e= 3/8" en Tubería de Ø12" Acero</t>
  </si>
  <si>
    <t>8.3.23</t>
  </si>
  <si>
    <t>Anclaje colgante para Tubería de Acero Ø8" SCH-40</t>
  </si>
  <si>
    <t>8.3.24</t>
  </si>
  <si>
    <t>Junta expansiva Ø8" Antivibración</t>
  </si>
  <si>
    <t>8.3.25</t>
  </si>
  <si>
    <t>Cemento Tangit pvc</t>
  </si>
  <si>
    <t>Válvulas Mariposas de 20" Desagüe lodos Sedimentadores</t>
  </si>
  <si>
    <t xml:space="preserve">Válvulas Mariposas de 8" Drenaje superficial de filtros </t>
  </si>
  <si>
    <t xml:space="preserve">Válvulas Mariposas de 8" Desagüe fondo Filtro </t>
  </si>
  <si>
    <t>Compuertas de Entrada a Filtros</t>
  </si>
  <si>
    <t>Válvulas Mariposas de 8" Entrada Aire de Retrolavado</t>
  </si>
  <si>
    <t>Válvulas Mariposas de 20" Salida de agua Filtrada</t>
  </si>
  <si>
    <t>Válvulas Mariposas de 20" Desagüe Retrolavado de Filtros</t>
  </si>
  <si>
    <t>PASARELA (SUMINISTRO Y COLOCACIÓN) DE:</t>
  </si>
  <si>
    <t xml:space="preserve">Tapa, material Glass Reinforced Plastic (Polietileno Reforzado en Fibra de Vidrio) Angulares 1"x1"x3/8" Ocho (8) Pernos de Fijacion, en huecos de 0.90 x 0.90 para  acceso a Canal  de producción de filtros </t>
  </si>
  <si>
    <t xml:space="preserve">Tapa, material Glass Reinforced Plastic (Polietileno Reforzado en Fibra de Vidrio) Angulares 1"x1"x3/8" Ocho (8) Pernos de Fijacion, en huecos de 0.80 x 0.80 Canal de interconexión filtros </t>
  </si>
  <si>
    <t xml:space="preserve">Tapa, material Glass Reinforced Plastic (Polietileno Reforzado en Fibra de Vidrio) Angulares 1"x1"x3/8" Ocho (8) Pernos de Fijacion, registro canal de desagüe (1.00x1.00) m </t>
  </si>
  <si>
    <t>Tapa, material Glass Reinforced Plastic (Polietileno Reforzado en Fibra de Vidrio) Angulares 1"x1"x3/8" Ocho (8) Pernos de Fijacion, registro vertedor salida agua filtrada (1.00x1.00) m</t>
  </si>
  <si>
    <t>Parrilla HG de 1"x¼" (1.21x0.85) m</t>
  </si>
  <si>
    <t>Parrilla HG de 1"x¼"  (6.00x1.30) m</t>
  </si>
  <si>
    <t>Parrilla HG de 1"x¼" (0.85x2.26) m</t>
  </si>
  <si>
    <t>Parrilla HG de 1"x¼" " (2.90x2.26) m</t>
  </si>
  <si>
    <t>Parrilla HG de 1"x¼" (2.00x2.26) m</t>
  </si>
  <si>
    <t xml:space="preserve">Escalera metalica en pasarela (3 ud de 2 peldaños) y (1 ud de 5 peldaños) </t>
  </si>
  <si>
    <t>DESAGÜE GENERAL DE LA PLANTA-HASTA TRATAMIENTO DE LODOS</t>
  </si>
  <si>
    <t>12.2.1</t>
  </si>
  <si>
    <t>12.2.2</t>
  </si>
  <si>
    <t xml:space="preserve">Nivelación de zanja  </t>
  </si>
  <si>
    <t>12.2.3</t>
  </si>
  <si>
    <t>12.2.4</t>
  </si>
  <si>
    <t>Relleno compactado  c/compactador mecánico en capas de 0.20m</t>
  </si>
  <si>
    <t>12.2.5</t>
  </si>
  <si>
    <t>Bote de escombros con camión (dist. 5km) (incluye esparcimiento en botadero)</t>
  </si>
  <si>
    <t>SUMINISTRO DE TUBERIA:</t>
  </si>
  <si>
    <t>12.3.1</t>
  </si>
  <si>
    <t>De Ø20" PVC SDR-26 C/J. G. + 6%  pérdida por campana</t>
  </si>
  <si>
    <t>12.3.2</t>
  </si>
  <si>
    <t>De Ø20" ACERO SCH-40 c/protección anticorrosiva</t>
  </si>
  <si>
    <t>COLOCACIÓN TUBERÍA:</t>
  </si>
  <si>
    <t>12.4.1</t>
  </si>
  <si>
    <t xml:space="preserve">De Ø20" PVC SDR-26 C/J. G. </t>
  </si>
  <si>
    <t>12.4.2</t>
  </si>
  <si>
    <t xml:space="preserve">De Ø20" ACERO SCH-40 </t>
  </si>
  <si>
    <t>12.5.1</t>
  </si>
  <si>
    <t>De 1.51 a 2.00 m</t>
  </si>
  <si>
    <t>12.5.2</t>
  </si>
  <si>
    <t>De 3.51 a 4.00 m</t>
  </si>
  <si>
    <t>12.5.3</t>
  </si>
  <si>
    <t>De 4.01 a 4.50 m</t>
  </si>
  <si>
    <t xml:space="preserve">REGISTROS PREFABRICADOS  (INCLUYE TAPA EN GRP O POLIETILENO) </t>
  </si>
  <si>
    <t>LETRERO Y LOGO</t>
  </si>
  <si>
    <t>Excavación para zapatas  a mano material no clasificado  a mano</t>
  </si>
  <si>
    <t>HORMIGÓN ARMADO F'c= 210 KG/CM² EN:</t>
  </si>
  <si>
    <t xml:space="preserve">Zapata de Muro MH1 (3.80m x 3.80m, H=0.40m) (4 Ud) - 1.61qq/m³ </t>
  </si>
  <si>
    <t xml:space="preserve">Zapata de Columna Z1 (2.80m x 2.80m, H=0.45m) (4 ud) - 1.33qq/m³ </t>
  </si>
  <si>
    <t xml:space="preserve">Zapata de Columna Z2 (2.35m x 2.35m, H=0.35m) (10 ud) - 1.14qq/m³ </t>
  </si>
  <si>
    <t xml:space="preserve">Platea del  Núcleo del Elevador (H=0.45m) - 0.83 qq/m³ </t>
  </si>
  <si>
    <t>Columna C1 (0.40m x 0.40m) (16 ud) - 6.04 qq/m³</t>
  </si>
  <si>
    <t>Columna C2 (0.30m x 0.30m) (4ud) - 2.07 qq/m³</t>
  </si>
  <si>
    <t>Viga en Pórtico A (0.25m x 0.40m) - 5.00 qq/m³</t>
  </si>
  <si>
    <t>Viga en Pórtico B (0.25m x 0.40m) - 4.44 qq/m³</t>
  </si>
  <si>
    <t>Viga en Pórtico C (0.25m x 0.40m) - 4.47 qq/m³</t>
  </si>
  <si>
    <t>Viga en Pórtico D (0.25m x 0.40m) - 4.99 qq/m³</t>
  </si>
  <si>
    <t>Viga en Pórtico 1 (0.25m x 0.40m) - 5.93 qq/m³</t>
  </si>
  <si>
    <t>Viga en Pórtico 2 (0.25m x 0.40m) - 5.56 qq/m³</t>
  </si>
  <si>
    <t>Viga en Pórtico 3 (0.25m x 0.40m) - 5.56 qq/m³</t>
  </si>
  <si>
    <t>Viga en Pórtico 4 (0.25m x 0.40m) - 5.85 qq/m³</t>
  </si>
  <si>
    <t>Viga en Pórtico 5 (0.25m x 0.40m) - 5.93 qq/m³</t>
  </si>
  <si>
    <t>Viga V1 (0.25m x 1.20m) - 1.66 qq/m³</t>
  </si>
  <si>
    <t>Dintel DE (0.20m x 0.30m) - 2.63 qq/m³</t>
  </si>
  <si>
    <t>Dintel DI (0.20m x 0.20m) - 1.50 qq/m³</t>
  </si>
  <si>
    <t>Losa de piso e=0.10m con malla electrosoldada D2.3xD2.3x10x10</t>
  </si>
  <si>
    <t>Losa de Primer Nivel e=0.15m y e=0.12m - 2.62 qq/m³</t>
  </si>
  <si>
    <t>Losa de Segundo Nivel e=0.15m - 2.49 qq/m³</t>
  </si>
  <si>
    <t>Losa de Techo e=0.15m - 2.10 qq/m³</t>
  </si>
  <si>
    <t>Losa de Caja de Escalera e=0.15m - 1.00 qq/m³</t>
  </si>
  <si>
    <t>Muro MH1 de 0.25m - 2.93 qq/m³</t>
  </si>
  <si>
    <t>Losa de fondo en Tina e= 0.20m - 1.76 qq/m³</t>
  </si>
  <si>
    <t>Pasarela Tina e= 0.20 m - 1.56 qq/m³</t>
  </si>
  <si>
    <t>Muros en Tina de 0.20 - 3.63 qq/m³</t>
  </si>
  <si>
    <t>Zapata de muro de escalera (0.60m x 0.25m) - 0.74 qq/m³</t>
  </si>
  <si>
    <t>Muro de Arranque de Escalera de 0.20m (B.N.P.) - 4.48 qq/m³</t>
  </si>
  <si>
    <t>Rampa de Escalera (incluye descanso) y escalones e=0.15m - 2.31 qq/m³</t>
  </si>
  <si>
    <t>De 8" B.N.P. Ø3/8" @ 0.60 m  (Caja Ascensor Montacargas)</t>
  </si>
  <si>
    <t>De 8" S.N.P. Ø3/8" @ 0.60 m (Caja Ascensor Montacargas)</t>
  </si>
  <si>
    <t>Zapata de Muro 6" 0.68 QQ/M3</t>
  </si>
  <si>
    <t>De 4" S.N.P. Ø3/8" @ 0.80 m</t>
  </si>
  <si>
    <t>Antepecho de dos líneas de bloques de 6"</t>
  </si>
  <si>
    <t>Fino en losa alrededor tina</t>
  </si>
  <si>
    <t>Pañete interior pulido muros tina</t>
  </si>
  <si>
    <t>Fino en losa de fondo pulido tina</t>
  </si>
  <si>
    <t>Zócalos de mosaicos de granitos</t>
  </si>
  <si>
    <t>Acera perimetral 1.00 m</t>
  </si>
  <si>
    <t>Channel de aluminio de 2cms, incrustado en el pañete exterior (Incluye instalación)</t>
  </si>
  <si>
    <t xml:space="preserve">Piso de mosaicos de granito,  0.30m x 0.30m  </t>
  </si>
  <si>
    <t>Ventana Salomónicas de Aluminio con palanca (Incluye suministro e instalación)</t>
  </si>
  <si>
    <t>Puerta Pino Tratado (0.70m x 1.80m) (Incluye suministro, instalación y llavín)</t>
  </si>
  <si>
    <t>Puerta metálica en Hierro Galvanizado (3.20m x 2.50m) (Incluye suministro e instalación)</t>
  </si>
  <si>
    <t>Puerta de Polimetal (0.70m x 2.10m) (Incluye suministro, instalación y llavín)</t>
  </si>
  <si>
    <t>Puerta de Polimetal (0.85m x 2.10m) (Incluye suministro, instalación y llavín)</t>
  </si>
  <si>
    <t>Puerta de Polimetal (0.90m x 2.10m) (Incluye suministro, instalación y llavín)</t>
  </si>
  <si>
    <t>Puerta Doble de Cristal 3/16" y Aluminio (1.80m x 2.10m) (Incluye suministro, instalación y llavín)</t>
  </si>
  <si>
    <t>PORTAJES Y VENTANAS</t>
  </si>
  <si>
    <t>Tope de acero inoxidable, cal. 16 en Laboratorio (5.14m x 0.60m) (Incluye las tres pozas, tres mezcladoras e instalación)</t>
  </si>
  <si>
    <t>ESCALERAS Y BARANDAS</t>
  </si>
  <si>
    <t>Barandas de acero inoxidable, cal. 16 para escaleras (Incluye instalación)</t>
  </si>
  <si>
    <t>Barandas de acero inoxidable, cal. 16 en pasarela de tina  (Incluye instalación)</t>
  </si>
  <si>
    <t>Escalera para acceso a tina en acero inoxidable, cal. 16 (2 ud)  (Incluye instalación)</t>
  </si>
  <si>
    <t xml:space="preserve">Tarima de madera para sulfato (2.00 x 1.00 x 0.20 ) </t>
  </si>
  <si>
    <t xml:space="preserve">Perfil tipo Channel 4" x 6" x 1/4" (incluye colocación) </t>
  </si>
  <si>
    <t>Desagüe en PVC para Tinas</t>
  </si>
  <si>
    <t>EQUIPAMIENTO DE COCINA</t>
  </si>
  <si>
    <t>Nevera de 10 Pies</t>
  </si>
  <si>
    <t>Estufa de 20 Pulgadas</t>
  </si>
  <si>
    <t>Mesa plegable con tope en resina plástica y patas tubular (30" x 72") para Cocina</t>
  </si>
  <si>
    <t>Silla plegable de resina plástica y patas tubular para Cocina</t>
  </si>
  <si>
    <t>Escritorio tope melanina con estructura plateada (28" x 55") para Oficina Principal</t>
  </si>
  <si>
    <t>Escritorio tope melanina con estructura plateada (28" x 48") para Oficina y Almacén de Sulfato</t>
  </si>
  <si>
    <t>Silla operativa en tela con brazos para Oficina, Almacén de Sulfato y Recepción</t>
  </si>
  <si>
    <t>Silla ejecutiva en piel sintética con espaldar alto y brazos para Oficina Principal</t>
  </si>
  <si>
    <t>Mesa rectangular de conferencia para 8 personas, tope de melamina con estructura plateada (2.40m x 1.00m) para Salón de Conferencia</t>
  </si>
  <si>
    <t>Silla gerencial con espaldar medio de malla negro con asiento en tela negro para Salón de Reuniones</t>
  </si>
  <si>
    <t>Credenza con dos puertas corredizas de melanina (32" x 16" x 32") para Oficina Principal</t>
  </si>
  <si>
    <t>Archivo metálico tipo módulo color aluminio de tres gavetas con ruedas</t>
  </si>
  <si>
    <t>Butaca alta en acero inoxidable para Laboratorio</t>
  </si>
  <si>
    <t>Mesa de trabajo en acero inoxidable, cal. 16 con amarre entre las patas para Laboratorio (2.55m x 1.00m x 1.00m)</t>
  </si>
  <si>
    <t>Silla de visita en tela negro con brazos para Oficinas y Recepción</t>
  </si>
  <si>
    <t>Lockers de 6 puertas metálico color gris, con porta candados (0.45m x 1.14m x 1.85m)</t>
  </si>
  <si>
    <t>Manguera de alta presión 11/2"</t>
  </si>
  <si>
    <t>Salida Interruptor Triple</t>
  </si>
  <si>
    <t>Salida Interruptor 3W</t>
  </si>
  <si>
    <t>Salida de teléfono</t>
  </si>
  <si>
    <t>Salida de telecable</t>
  </si>
  <si>
    <t>Reflectores de 400 W</t>
  </si>
  <si>
    <t>Salida Panel de Breaker, 3Ø; 12/24 circuitos</t>
  </si>
  <si>
    <t>Salida Panel de Breaker, 3Ø; 18/36 circuitos</t>
  </si>
  <si>
    <t>Transformador seco 5 KVA, 277/480 - 120/240V</t>
  </si>
  <si>
    <t>Lavamanos completo (Incluye mezcladora)</t>
  </si>
  <si>
    <t>Logo y letrero INAPA</t>
  </si>
  <si>
    <t>EQUIPOS (SUMINISTRO E INSTALACIÓN)</t>
  </si>
  <si>
    <t xml:space="preserve">Bombas Dosificadoras de Sulfato  tipo Diafragma, 10 GPM, 20' TDH, potencia motor 2 HP, 220 V, 60 HZ </t>
  </si>
  <si>
    <t xml:space="preserve"> Agitador de Sulfato de Aluminio, motor 3 HP, frecuencia 60 HZ, 220V, 3 PH</t>
  </si>
  <si>
    <t>Agitador de Sulfato de Aluminio, motor 2 HP, frecuencia 60 HZ, 220V, 3 PH para solución de cal en tinaco</t>
  </si>
  <si>
    <t>Placas y tornillos para sujetar perfil metálico</t>
  </si>
  <si>
    <t>Tinaco de 500 gls para solución de cal</t>
  </si>
  <si>
    <t>Tuberías y piezas en Tinas</t>
  </si>
  <si>
    <t>Tuberias y piezas (agua potable y drenaje sanitario)</t>
  </si>
  <si>
    <t>Zapata de muro (0.60 x 0.25) m - 0.62 qq/m³</t>
  </si>
  <si>
    <t>Zapata de Columnas (1.60x1.60) m,e= 0.30- 1.34 qq/m³</t>
  </si>
  <si>
    <t>Columna  ( 0.30 x 0.30 ) m (14 ud)  - 8.03 qq/m³</t>
  </si>
  <si>
    <r>
      <t>Viga  pórtico 1 (0.25x0.40) m -3.48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qq/m³</t>
    </r>
  </si>
  <si>
    <r>
      <t>Viga  pórtico 2 y 3 (0.25x0.40)m  -2.86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qq/m³</t>
    </r>
  </si>
  <si>
    <r>
      <t>Viga  pórtico A (0.25x0.40) m -3.39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qq/m³</t>
    </r>
  </si>
  <si>
    <t>Viga  pórtico B,D,E y F (0.25x0.40) m -4.37 qq/m³</t>
  </si>
  <si>
    <t>Viga  pórtico C (0.25x0.40) m - 4.37 qq/m³</t>
  </si>
  <si>
    <t>Viga  pórtico G (0.25x0.40) m -3.54 qq/m³</t>
  </si>
  <si>
    <t>Dintel en Puerta (0.20 x 0.15) m -  5.19 qq/m³</t>
  </si>
  <si>
    <t>Losa de Piso e=0.10 m -  (incluye pulido) con malla electrosoldada</t>
  </si>
  <si>
    <t>Losa de Techo e=0.13 m - 1.25 qq/m³</t>
  </si>
  <si>
    <t>Puerta tipo Evedoor o similar (suministro e instalación)</t>
  </si>
  <si>
    <t xml:space="preserve">Desagüe de techo Ø3" PVC </t>
  </si>
  <si>
    <t>Perfil I 12 x 30 lb/pie , H.N.</t>
  </si>
  <si>
    <t>Angular 3/8"x4"x4" H.N.</t>
  </si>
  <si>
    <t>Pernos roscados 3" x 3/4"  (incluye tuercas y arandelas)</t>
  </si>
  <si>
    <t>Pernos roscados 14" x 3/4"  (incluye tuercas y arandelas)</t>
  </si>
  <si>
    <t>Suministro e instalación Lámpara led tipo pantalla 40 w</t>
  </si>
  <si>
    <t>Salida Cenitales</t>
  </si>
  <si>
    <t>Salida Interruptor 3 W</t>
  </si>
  <si>
    <t>Salida Tomacorriente 120V Doble</t>
  </si>
  <si>
    <t xml:space="preserve">Salida Tomacorriente 220V </t>
  </si>
  <si>
    <t>Salida Panel de Distribución de 12/24" circuitos)</t>
  </si>
  <si>
    <t>Diferencial de cadena electrico de 3Ton (10 pies alzada) 220/440V 2HP</t>
  </si>
  <si>
    <t>Troley Mecánico  P/diferencial de 3 Ton</t>
  </si>
  <si>
    <t>Manómetro de presión, en glicereina</t>
  </si>
  <si>
    <t>Manómetros de vacío en glicerina (6 Ud)</t>
  </si>
  <si>
    <t>Manifold Conducción Cloro Gas ( incluye :Tuberías PVC SCH-80, Válvulas, Codos, Tee, Mangueras flexibles, Uniones, Tapones, Soportes, etc)</t>
  </si>
  <si>
    <t>Bomba Dosificadora 3 H.P tipo Booster</t>
  </si>
  <si>
    <t xml:space="preserve">Repuestos para primer mantenimiento </t>
  </si>
  <si>
    <t>SUMINISTRO DE TUBERIAS Y PIEZAS</t>
  </si>
  <si>
    <t>Tubería Post-cloración Ø2" PVC SCH-40</t>
  </si>
  <si>
    <t>Tubería Ø3" PVC SCH-40 Succión</t>
  </si>
  <si>
    <t>Piezas en PVC</t>
  </si>
  <si>
    <t>Excavación  y tapado para tuberías soterradas</t>
  </si>
  <si>
    <t>Mano de Obra</t>
  </si>
  <si>
    <t>Sopladores de Aire de 60 HP</t>
  </si>
  <si>
    <t>Bomba de llenado de tina y Sistema de limpieza 10 HP</t>
  </si>
  <si>
    <t>Bomba de Servicio 3 HP</t>
  </si>
  <si>
    <t>CASA DE MANTENIMIENTO</t>
  </si>
  <si>
    <t xml:space="preserve">Excavación a mano material no clasificado </t>
  </si>
  <si>
    <t>Bote de material con camión D=5 KM  (Incluye esparcimiento en botadero)</t>
  </si>
  <si>
    <r>
      <t>HORMIGON ARMADO F'c= 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</si>
  <si>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Muro 0.83 qq/m</t>
    </r>
    <r>
      <rPr>
        <vertAlign val="superscript"/>
        <sz val="10"/>
        <rFont val="Arial"/>
        <family val="2"/>
      </rPr>
      <t>3</t>
    </r>
  </si>
  <si>
    <r>
      <t>Zapata de Columna 1.27 qq/m</t>
    </r>
    <r>
      <rPr>
        <vertAlign val="superscript"/>
        <sz val="10"/>
        <rFont val="Arial"/>
        <family val="2"/>
      </rPr>
      <t>3</t>
    </r>
  </si>
  <si>
    <r>
      <t>Columna C1 (0.30 x 0.30) m - 12.55 qq/m</t>
    </r>
    <r>
      <rPr>
        <vertAlign val="superscript"/>
        <sz val="10"/>
        <rFont val="Arial"/>
        <family val="2"/>
      </rPr>
      <t>3</t>
    </r>
  </si>
  <si>
    <r>
      <t>Viga de portico A y E (0.25 x 0.40) m - 3.98 qq/m</t>
    </r>
    <r>
      <rPr>
        <vertAlign val="superscript"/>
        <sz val="10"/>
        <rFont val="Arial"/>
        <family val="2"/>
      </rPr>
      <t>3</t>
    </r>
  </si>
  <si>
    <r>
      <t>Viga de portico B, C y D (0.25 x 0.40) m - 4.98 qq/m</t>
    </r>
    <r>
      <rPr>
        <vertAlign val="superscript"/>
        <sz val="10"/>
        <rFont val="Arial"/>
        <family val="2"/>
      </rPr>
      <t>3</t>
    </r>
  </si>
  <si>
    <r>
      <t>Viga de portico 1 y 3 (0.25 x 0.40) m - 4.18 qq/m</t>
    </r>
    <r>
      <rPr>
        <vertAlign val="superscript"/>
        <sz val="10"/>
        <rFont val="Arial"/>
        <family val="2"/>
      </rPr>
      <t>3</t>
    </r>
  </si>
  <si>
    <r>
      <t>Viga de portico 2 (0.25 x 0.40) m - 4.77 qq/m</t>
    </r>
    <r>
      <rPr>
        <vertAlign val="superscript"/>
        <sz val="10"/>
        <rFont val="Arial"/>
        <family val="2"/>
      </rPr>
      <t>3</t>
    </r>
  </si>
  <si>
    <t>Dintel (0.20 x 0.20) m  - 3.67 qq/m3</t>
  </si>
  <si>
    <r>
      <t>Losa de Techo e=0.13 m - 1.24 qq/m</t>
    </r>
    <r>
      <rPr>
        <vertAlign val="superscript"/>
        <sz val="10"/>
        <rFont val="Arial"/>
        <family val="2"/>
      </rPr>
      <t>3</t>
    </r>
  </si>
  <si>
    <t>TERMINACION  DE SUPERFICIE</t>
  </si>
  <si>
    <t>Antepecho 1 línea en bloque de 6"</t>
  </si>
  <si>
    <t>Piso de granito de 0.30 x 0.30 m</t>
  </si>
  <si>
    <t>Zócalos de granito</t>
  </si>
  <si>
    <t>Cerámica en baño</t>
  </si>
  <si>
    <t>Pintura acrilica, incluye Base Blanca</t>
  </si>
  <si>
    <t>Lavamanos</t>
  </si>
  <si>
    <t>Pileta uso múltiple en block de 4"</t>
  </si>
  <si>
    <t>Desagüe de techo en Ø3" PVC SDR-41</t>
  </si>
  <si>
    <t>Tubería y piezas</t>
  </si>
  <si>
    <t xml:space="preserve">Salida tomacorrientes 220V </t>
  </si>
  <si>
    <t>Puerta en Polimetal (Suministro, instalación y llavín</t>
  </si>
  <si>
    <t>Meseta de Marmolite</t>
  </si>
  <si>
    <t>Meseta en tola de acero inoxidable SS304 1/16", sobre estructura metálica</t>
  </si>
  <si>
    <t xml:space="preserve">Piso c/malla electrosoldada  D2.3XD2.3 100X100,  e=0.10 m </t>
  </si>
  <si>
    <t>LOGO y letrero de INAPA</t>
  </si>
  <si>
    <t>CÁMARA DE CONTACTO</t>
  </si>
  <si>
    <t>Relleno Compactado c/compactado mecánico en capa de 0.20 m\</t>
  </si>
  <si>
    <t>Bote de material c/camión  5.00 km ( inc. esparcimiento en botadero)</t>
  </si>
  <si>
    <r>
      <t>HORMIGÓN ARMADO F'c= 280 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(INDUSTRIAL) INCLUYE IMPERMEABILIZANTE:</t>
    </r>
  </si>
  <si>
    <r>
      <t>Losa de Fundación 0.35 m - 1.85 qq/m</t>
    </r>
    <r>
      <rPr>
        <vertAlign val="superscript"/>
        <sz val="8"/>
        <rFont val="Arial"/>
        <family val="2"/>
      </rPr>
      <t>3</t>
    </r>
  </si>
  <si>
    <r>
      <t>Muros 0.30 m - 2.16 qq/m</t>
    </r>
    <r>
      <rPr>
        <vertAlign val="superscript"/>
        <sz val="8"/>
        <rFont val="Arial"/>
        <family val="2"/>
      </rPr>
      <t>3</t>
    </r>
  </si>
  <si>
    <r>
      <t>Muros 0.20 m - 2.48 qq/m</t>
    </r>
    <r>
      <rPr>
        <vertAlign val="superscript"/>
        <sz val="8"/>
        <rFont val="Arial"/>
        <family val="2"/>
      </rPr>
      <t>3</t>
    </r>
  </si>
  <si>
    <r>
      <t>Losa de Techo 0.15 m - 1.15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 xml:space="preserve"> (con terminacion superficial semipulida)</t>
    </r>
  </si>
  <si>
    <r>
      <rPr>
        <b/>
        <sz val="10"/>
        <rFont val="Arial"/>
        <family val="2"/>
      </rPr>
      <t xml:space="preserve">SUMINISTEO Y COLOCACIÓN </t>
    </r>
    <r>
      <rPr>
        <sz val="10"/>
        <rFont val="Arial"/>
        <family val="2"/>
      </rPr>
      <t xml:space="preserve">de banda de gomas hidrofílica extensible p/construcción, impermeable 5 mm x20 mm </t>
    </r>
  </si>
  <si>
    <t>Pañete Exterior</t>
  </si>
  <si>
    <t>Fino de Fondo Pulido</t>
  </si>
  <si>
    <t>Pintura Acrilica ( Inc. base)</t>
  </si>
  <si>
    <t>Tuberias Ø12" PVC SDR-26 + 4%  de pérdida por campana</t>
  </si>
  <si>
    <t>Niple Acero Ø6"x 24</t>
  </si>
  <si>
    <t>Juntas Dresser de 6"</t>
  </si>
  <si>
    <t>Juntas Dresser de 12"</t>
  </si>
  <si>
    <t>Codo en acero, de 12" x 45°</t>
  </si>
  <si>
    <t>Niple platillado  en 12"</t>
  </si>
  <si>
    <t>Tapón Ø12", en PVC, SDR 26</t>
  </si>
  <si>
    <t xml:space="preserve">Niple pasantes de muro,  H.D.  Ø30" x  36". </t>
  </si>
  <si>
    <t xml:space="preserve">Válvula de Compuerta Ø12" </t>
  </si>
  <si>
    <t>Tapas de Aluminio (1.00 x 1.00)</t>
  </si>
  <si>
    <t>Ventilación Ø6" Acero al carbon SCH-40</t>
  </si>
  <si>
    <t>Escaleras Acero Inoxidable H=2.90 m</t>
  </si>
  <si>
    <t>MOVIMIENTO DE TIERRA  TUBERIA  Ø12" PVC SDR-26</t>
  </si>
  <si>
    <t>7.15.1</t>
  </si>
  <si>
    <t>7.15.2</t>
  </si>
  <si>
    <t>Excavación material no clasificado con retro pala 416E ó similar</t>
  </si>
  <si>
    <t>7.15.3</t>
  </si>
  <si>
    <t>7.15.4</t>
  </si>
  <si>
    <t>7.15.5</t>
  </si>
  <si>
    <t>Relleno Compactado c/compactado mecánico en capa de 0.20 m</t>
  </si>
  <si>
    <t>7.15.6</t>
  </si>
  <si>
    <t>De 2.50 a 3.00 m</t>
  </si>
  <si>
    <t>CONEXIÓN SALIDA DE PLANTA A CÁMARA DE CONTACTO</t>
  </si>
  <si>
    <t xml:space="preserve">Excavación material no clasificado </t>
  </si>
  <si>
    <t>Ø30" Hierro Dúctil K-9+ 7% pérdida por campana</t>
  </si>
  <si>
    <t>COLOCACIÓN DE TUBERÍA DE:</t>
  </si>
  <si>
    <t>Ø30" Hierro Dúctil K-9</t>
  </si>
  <si>
    <t>SUMINISTRO Y COLOCACIÓN DE PIEZAS ESPECIALES ACERO C/PROTECCION ANTICORROSIVO</t>
  </si>
  <si>
    <t>Codo 30 x 45° Hierro Dúctil</t>
  </si>
  <si>
    <t>M³c</t>
  </si>
  <si>
    <t>VERJA PERIMETRAL EN BLOQUES DE 6" VIOLINADOS,  L=445.0 M</t>
  </si>
  <si>
    <t>SUMINISTRO E INSTALACION DE:</t>
  </si>
  <si>
    <t>Piezas PVC</t>
  </si>
  <si>
    <t xml:space="preserve">TERMINACIONES EXTERIORES </t>
  </si>
  <si>
    <t xml:space="preserve">PAVIMENTO </t>
  </si>
  <si>
    <t>Suministro  y compactación de  relleno,  c/equipo en capa de 0.20 m. Distancia aproximada de  mina=20Km (Sujeto a aprovación de la Supervisión)</t>
  </si>
  <si>
    <t>Suministro y Colocación Carpeta  Asfáltica 2" (incluye Riego de Adherencia)</t>
  </si>
  <si>
    <t>DRENAJE PLUVIAL</t>
  </si>
  <si>
    <t>Tubería de  Ø12" PVC SDR-26  c/J.G.</t>
  </si>
  <si>
    <t>Codo Ø12" x 45° PVC</t>
  </si>
  <si>
    <r>
      <t xml:space="preserve"> </t>
    </r>
    <r>
      <rPr>
        <b/>
        <sz val="10"/>
        <rFont val="Arial"/>
        <family val="2"/>
      </rPr>
      <t>MOVIMIENTO DE TIERRA PARA TUBERIAS</t>
    </r>
    <r>
      <rPr>
        <sz val="10"/>
        <rFont val="Arial"/>
        <family val="2"/>
      </rPr>
      <t xml:space="preserve"> (inc. excavación, relleno compactado, asiento de arena, bote material sobrante)</t>
    </r>
  </si>
  <si>
    <t>MISCELÁNEOS</t>
  </si>
  <si>
    <t>Paragomas artesanal, 12 Cms. x 2.00 m.</t>
  </si>
  <si>
    <t>Señalización con Pintura amarilla tráfico en área de Parqueos (Líneas divisorias y números de parqueos)</t>
  </si>
  <si>
    <t>Grama (incluye suministro y colocación de grama, tierra negra y mantenimiento inicial por 2 meses)</t>
  </si>
  <si>
    <t xml:space="preserve">Ornamentación :Palma Enana (10 Ud), Chaceeo (10Ud), Coralillo (180 Ud), Catey (10Ud), Guano de Barreras (7Ud)  Suminstro y siembra. </t>
  </si>
  <si>
    <t>SUB TOTAL XII</t>
  </si>
  <si>
    <t>Imbornal 2 parillas</t>
  </si>
  <si>
    <t xml:space="preserve">Registro Prefabricado H.A., de  1.50 A 2.00 M </t>
  </si>
  <si>
    <t>Mano de Obra plomería</t>
  </si>
  <si>
    <t>6.2.2</t>
  </si>
  <si>
    <t>6.2.3</t>
  </si>
  <si>
    <t>6.2.4</t>
  </si>
  <si>
    <t>7.1.10</t>
  </si>
  <si>
    <t>SISTEMA DE APLICACIÓN DE AIRE PARA RETROLAVADO (SUMINISTRO Y COLOCACIÓN)</t>
  </si>
  <si>
    <t xml:space="preserve">SUMINISTRO E INSTALACIÓN DE PEDESTALES PARA VÁLVULAS Y COMPUERTAS ACERO INOXIDABLE  </t>
  </si>
  <si>
    <t>Block 8"  BNP, ø3/8"@0.60 m</t>
  </si>
  <si>
    <t>Block 8"  SNP, ø3/8"@0.60 m</t>
  </si>
  <si>
    <t>LOGO  y letrero de INAPA</t>
  </si>
  <si>
    <t>Desagüe de techo Ø3" PVC ( 0.5 tubo Ø3"x19', PVC SDR-26 y 4 codos 3"x90 PVC.)</t>
  </si>
  <si>
    <t>SUB-TOTAL V</t>
  </si>
  <si>
    <t>SUB-TOTAL IX</t>
  </si>
  <si>
    <t>SUB-TOTAL X</t>
  </si>
  <si>
    <t>XII</t>
  </si>
  <si>
    <t>XIII</t>
  </si>
  <si>
    <t>XIV</t>
  </si>
  <si>
    <t>Salidas tomacorriente doble 120V</t>
  </si>
  <si>
    <t>Columna de Ventilación de Ø3" (1 Tubo 3"x19', PVC SDR-41 y 4 codos 3"x90 PVC.)</t>
  </si>
  <si>
    <t>SISTEMA DE TRATAMIENTO LODOS</t>
  </si>
  <si>
    <t xml:space="preserve">ESPESADOR DE LODOS </t>
  </si>
  <si>
    <t>Excavación  material no clasificado con equipo</t>
  </si>
  <si>
    <t>Compactado mecánica de relleno en capas de 0.20 m</t>
  </si>
  <si>
    <t>Bote de material  c/camión,  distancia de 5Km (incluye esparcimiento en botadero)</t>
  </si>
  <si>
    <r>
      <t>HORMIGÓN ARMADO   F'c= 280 KG/CM</t>
    </r>
    <r>
      <rPr>
        <b/>
        <vertAlign val="superscript"/>
        <sz val="8"/>
        <rFont val="Arial"/>
        <family val="2"/>
      </rPr>
      <t xml:space="preserve">2  </t>
    </r>
    <r>
      <rPr>
        <b/>
        <sz val="10"/>
        <rFont val="Arial"/>
        <family val="2"/>
      </rPr>
      <t>EN:</t>
    </r>
  </si>
  <si>
    <t>Fino losa de fondo</t>
  </si>
  <si>
    <t>Tubería Ø20" Acero SCH-40 c/protección anticorrosivo</t>
  </si>
  <si>
    <t>Tubería Ø8" Acero SCH-40 c/protección anticorrosivo</t>
  </si>
  <si>
    <t>Manifold colector, Tubería de Ø6" Acero SCH-40 c/protección anticorrosivo</t>
  </si>
  <si>
    <t>Tubería Ø8" PVC SDR-26 c/junta de goma</t>
  </si>
  <si>
    <t>Codo Ø20"x90° Acero SCH-40 c/protección anticorrosivo</t>
  </si>
  <si>
    <t>1.5.6</t>
  </si>
  <si>
    <t>Codo Ø20"x45° Acero SCH-40 c/protección anticorrosivo</t>
  </si>
  <si>
    <t>1.5.7</t>
  </si>
  <si>
    <t>Codo Ø8"x90° Acero SCH-40 c/protección anticorrosivo</t>
  </si>
  <si>
    <t>1.5.8</t>
  </si>
  <si>
    <t>1.5.9</t>
  </si>
  <si>
    <t>1.5.10</t>
  </si>
  <si>
    <t>Junta Tapón Ø20" SCH-40 c/protección anticorrosivo</t>
  </si>
  <si>
    <t>1.5.11</t>
  </si>
  <si>
    <t>Junta Tapón Ø8" SCH-40 c/protección anticorrosivo</t>
  </si>
  <si>
    <t>1.5.12</t>
  </si>
  <si>
    <t>Junta Mecánica tipo Dresser Ø20" 150 PSI</t>
  </si>
  <si>
    <t>1.5.13</t>
  </si>
  <si>
    <t>1.5.14</t>
  </si>
  <si>
    <t>1.6.3</t>
  </si>
  <si>
    <t>1.6.4</t>
  </si>
  <si>
    <t>Registros en block (1.40 x 2.00 x 3.50) m</t>
  </si>
  <si>
    <t>Registros Prefabricados de 2.50 a 3.00 m</t>
  </si>
  <si>
    <t xml:space="preserve">LECHO DE SECADO </t>
  </si>
  <si>
    <t>Relleno de Reposición Compactado en capas de 0.20 m</t>
  </si>
  <si>
    <r>
      <t>HORMIGON ARMADO F'c= 280 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EN: </t>
    </r>
  </si>
  <si>
    <r>
      <t>Losa de fondo  1.94 qq/m</t>
    </r>
    <r>
      <rPr>
        <vertAlign val="superscript"/>
        <sz val="8"/>
        <rFont val="Arial"/>
        <family val="2"/>
      </rPr>
      <t>3</t>
    </r>
  </si>
  <si>
    <t>2.3.2</t>
  </si>
  <si>
    <r>
      <t>Zapata de Muros 2.00 qq/m</t>
    </r>
    <r>
      <rPr>
        <vertAlign val="superscript"/>
        <sz val="8"/>
        <rFont val="Arial"/>
        <family val="2"/>
      </rPr>
      <t>3</t>
    </r>
  </si>
  <si>
    <t>2.3.3</t>
  </si>
  <si>
    <r>
      <t>Muros de 15 cm  2.74 qq/m</t>
    </r>
    <r>
      <rPr>
        <vertAlign val="superscript"/>
        <sz val="8"/>
        <rFont val="Arial"/>
        <family val="2"/>
      </rPr>
      <t>3</t>
    </r>
  </si>
  <si>
    <t>2.3.4</t>
  </si>
  <si>
    <r>
      <t>Muros de 25 cm  2.10 qq/m</t>
    </r>
    <r>
      <rPr>
        <vertAlign val="superscript"/>
        <sz val="8"/>
        <rFont val="Arial"/>
        <family val="2"/>
      </rPr>
      <t>3</t>
    </r>
  </si>
  <si>
    <t>2.3.5</t>
  </si>
  <si>
    <t>2.3.6</t>
  </si>
  <si>
    <t>Base de grava e=20 cm</t>
  </si>
  <si>
    <t>2.3.7</t>
  </si>
  <si>
    <t>Esponja sintética gruesa e=0.05 cm, en paños de 2.0 x 2.0 m</t>
  </si>
  <si>
    <t>2.3.8</t>
  </si>
  <si>
    <t>Esponja sintética fina e=0.05 cm, en paños de 2.0 x 2.0 m</t>
  </si>
  <si>
    <t>2.4.2</t>
  </si>
  <si>
    <t>2.4.3</t>
  </si>
  <si>
    <t>2.4.4</t>
  </si>
  <si>
    <t>2.4.5</t>
  </si>
  <si>
    <t>2.5.1</t>
  </si>
  <si>
    <t>2.5.2</t>
  </si>
  <si>
    <t>2.5.3</t>
  </si>
  <si>
    <t>2.5.4</t>
  </si>
  <si>
    <t>2.5.5</t>
  </si>
  <si>
    <t>2.5.6</t>
  </si>
  <si>
    <t xml:space="preserve">Junta Tapón Ø8" Acero SCH-40 c/protección anticorrosivo </t>
  </si>
  <si>
    <t>2.5.7</t>
  </si>
  <si>
    <t>SUMINISTRO E INSTALCION DE:</t>
  </si>
  <si>
    <t>2.6.1</t>
  </si>
  <si>
    <t>LÍNEA DESDE TRATAMIENTO DE LODOS HASTA EMISION FINAL</t>
  </si>
  <si>
    <t>4.2.4</t>
  </si>
  <si>
    <t>4.2.5</t>
  </si>
  <si>
    <t>De Ø16" PVC SDR-26 C/J. G. + 5%  pérdida por campana</t>
  </si>
  <si>
    <t>COLOCACIÓN TUBERIA:</t>
  </si>
  <si>
    <t xml:space="preserve">De Ø16" PVC SDR-26 C/J. G. </t>
  </si>
  <si>
    <t>De 2.01 a 2.50 m</t>
  </si>
  <si>
    <t>CABEZAL DE DESAGÜE</t>
  </si>
  <si>
    <t xml:space="preserve">Apoyo de HA soporte de tubería de Ø20" Acero </t>
  </si>
  <si>
    <t xml:space="preserve">Registros de HA Prefabricados </t>
  </si>
  <si>
    <t xml:space="preserve">Suministro y colocación de banda de gomas hidrofílica extensible p/construcción, impermeable 5 mm x20 mm </t>
  </si>
  <si>
    <t>SUB TOTAL XIII</t>
  </si>
  <si>
    <r>
      <t>Losa de fondo e=0.30m- 1.80 qq/m</t>
    </r>
    <r>
      <rPr>
        <vertAlign val="superscript"/>
        <sz val="8"/>
        <rFont val="Arial"/>
        <family val="2"/>
      </rPr>
      <t>3</t>
    </r>
  </si>
  <si>
    <r>
      <t>Losa  e=0.20 m- 3.20 qq/m</t>
    </r>
    <r>
      <rPr>
        <vertAlign val="superscript"/>
        <sz val="8"/>
        <rFont val="Arial"/>
        <family val="2"/>
      </rPr>
      <t>3</t>
    </r>
  </si>
  <si>
    <r>
      <t>Muros  e=0.25m - 2.50 qq/m</t>
    </r>
    <r>
      <rPr>
        <vertAlign val="superscript"/>
        <sz val="8"/>
        <rFont val="Arial"/>
        <family val="2"/>
      </rPr>
      <t>3</t>
    </r>
  </si>
  <si>
    <t xml:space="preserve">Yee 8 x 8 Acero </t>
  </si>
  <si>
    <t>Yee Ø8 x 8  Acero SCH-40 c/protección anticorrosivo</t>
  </si>
  <si>
    <t>Codo Ø8"x45° Acero SCH-40 c/protección anticorrosivo</t>
  </si>
  <si>
    <t>Codo Ø8"x90° acero</t>
  </si>
  <si>
    <t>Replanteo y control topografico</t>
  </si>
  <si>
    <t xml:space="preserve">Colector superficial flotante Acero Inoxidable </t>
  </si>
  <si>
    <r>
      <rPr>
        <b/>
        <sz val="10"/>
        <rFont val="Arial"/>
        <family val="2"/>
      </rPr>
      <t>REPLANTEO</t>
    </r>
    <r>
      <rPr>
        <sz val="10"/>
        <rFont val="Arial"/>
        <family val="2"/>
      </rPr>
      <t xml:space="preserve"> (Unidad Depuradora y tuberías)</t>
    </r>
  </si>
  <si>
    <t xml:space="preserve">Válvula de Compuerta, diámetro Ø8" de engranaje, 150 PSI </t>
  </si>
  <si>
    <t>Válvulas Mariposa de engranaje diámetro Ø8", 150 PSI</t>
  </si>
  <si>
    <t>Válvulas Mariposa de engranaje diámetro Ø20", 150PSI</t>
  </si>
  <si>
    <t>Válvula de Compuerta, diámetro Ø8" 150 PSI</t>
  </si>
  <si>
    <t>Salida Panel de Distribución de 8/16 espacio c/breakers</t>
  </si>
  <si>
    <t>Alimentador eléctrico para iluminación con alambre de vinil No. 10/3</t>
  </si>
  <si>
    <t xml:space="preserve">Alimentador eléctrico desde panel board (PB) (casa de controles) hasta centro de cargas 8/16 espacios (CGQ), (casa de quimicos) con 2 alambres electricos THW No.4 (fases) y 1 alambre electrico THW No.6 en tubería PVC de Ø11/2" con accesoris.  </t>
  </si>
  <si>
    <t xml:space="preserve">Alimentador eléctrico desde centro de cargas de 8/16 espacios (CGQ) (casa de quimicos) hasta centro de control de motores con 4 arrancadores directo a línea (CCM) para agitadores, (casa de quimicos) con 2 alambres electricos THW No.4 (fases) y 1 alambre electrico THW No.6 (neutro) en tubería PVC de Ø11/2"con accesorios.  </t>
  </si>
  <si>
    <t xml:space="preserve">Alimentador eléctrico desde centro de control de motores con 4 arrancadores directo a línea (CCM) para agitadores, (casa de quimicos) hasta agitadores con 2 alambres electricos THW No.10 (fases) y 1 alambre electrico THW No.12 (neutro) en tuberías EMT y L.T. de Ø3/4"con accesorios.  </t>
  </si>
  <si>
    <t xml:space="preserve">Alimentador eléctrico desde centro de cargas de 8/16 espacios (CGQ) (casa de quimicos) hasta centro de control de motores con 4 arrancadores directo a línea (CCM) para dosificadoras, (casa de quimicos) con 2 alambres electricos THW No.4 (fases) y 1 alambre electrico THW No.6 (neutro) en tubería PVC de Ø11/2"con accesorios.  </t>
  </si>
  <si>
    <t xml:space="preserve">Alimentador eléctrico desde centro de control de motores con 4 arrancadores directo a línea (CCM) para agitadores, (casa de quimicos) hasta dosificadoras con 2 alambres electricos THW No.10 (fases) y 1 alambre electrico THW No.12 (neutro) en tuberías EMT y L.T. de Ø3/4"con accesorios.  </t>
  </si>
  <si>
    <t xml:space="preserve">Alimentador eléctrico desde centro de cargas de 12/24 circuitos  (PCCQ) (casa de quimicos) hasta arrancador directo a línea de diferencial de 1 ton, (casa de quimicos) con 2 alambres electricos THW No.10 (fases) y 1 alambre electrico THW No.12 (neutro) en tubería PVC de Ø1"con accesorios.  </t>
  </si>
  <si>
    <t xml:space="preserve">Alimentador eléctrico desde arrancador directo a linea para  diferenciales de 1 ton, (casa de quimicos) hasta diferenciales de 1 ton  (casa de quimicos) con 2 alambres electricos THW No.10 (fases), 1 alambre electrico THW No.12 (neutro) y 1 alambre electrico THW No.12 (tierra) en tuberías EMT y  L.T. de Ø3/4" con accesorios.  </t>
  </si>
  <si>
    <t xml:space="preserve">Alimentador eléctrico desde centro de carga de 8/16 circuitos (CGQ), (casa de quimicos) hasta panel de breakers 8/16 circuitos (PDQ), consumo casa de quimicos, (casa de quimicos) con 2 alambres electricos THW No.10 (fases) y 1 alambre electrico THW No.10 (neutro) en tubería PVC de Ø1" con accesorios.  </t>
  </si>
  <si>
    <t xml:space="preserve">Alimentador eléctrico desde panel board (PB) (casa de controles) hasta centro de cargas 8/16 espacios (CGC), (casa de cloro) con 2 alambres electricos THW No.4 (fases) y 1 alambre electrico THW No.6 en tubería PVC de Ø11/2" con accesoris.  </t>
  </si>
  <si>
    <t xml:space="preserve">Alimentador eléctrico desde centro de carga de 8/16 espacios (CGC), (casa de cloro) hasta centro de control de motores con 3 arrancadores directo a linea, (casa de cloro) con 2 alambres electricos THW No.6 (fases) y 1 alambre electrico THW No.8 (neutro) en tubería EMT de Ø1".  </t>
  </si>
  <si>
    <t xml:space="preserve">Alimentador eléctrico desde centro de control de motores con 3 arrancadores directo a linea, (casa de cloro) hasta bombas inyeccion de cloro (3 equipos), (casa de cloro) con 2 alambres electricos THW No.10 (fases) y 1 alambre electrico THW No.10 (neutro) en tuberías EMT y L.T. de Ø3/4".  </t>
  </si>
  <si>
    <t xml:space="preserve">Alimentador eléctrico desde centro de carga de 8/16 espacios (CGC), (casa de cloro) hasta arrancadores directo a linea de diferenciales de 3 ton, (2 unidades), (casa de cloro) con 2 alambre electricos THW No.6 (fases) y 1 alambre electrico THW No.8 (neutro) en tubería L.T. de Ø1".  </t>
  </si>
  <si>
    <t xml:space="preserve">Alimentador eléctrico desde arrancadores directo a linea de  diferenciales de 3 ton, (casa de cloro) hasta diferenciales de 3 ton  (casa de cloro) con 2 alambres electricos THW No.6 (fases) y 1 alambre electrico THW No.8 (neutro) en tubería L.T. de Ø1".  </t>
  </si>
  <si>
    <t xml:space="preserve">Alimentador eléctrico desde centro de carga de 8/16 espacios (CGC), (casa de cloro) hasta panel de breakers 4/8 espacios (consumo casa de cloro) con 2 alambre electricos THW No.8 (fases) y 1 alambre electrico THW No.10 (neutro) en tubería EMT. de Ø1".  </t>
  </si>
  <si>
    <t xml:space="preserve">Alimentador eléctrico desde panel board (PB), (casa de controles) hasta panel (PDA), (4/8 espacois) (almacen) para consumo almacen con 2 alambres electricos THW No.8 (fases) y 1 alambre electrico THW No.10 (neutro) en tubería PVC de Ø1" con accesorios.  </t>
  </si>
  <si>
    <t xml:space="preserve">Alimentador eléctrico desde panel board (PB), (casa de controles) hasta panel de breakers (PDO), (4/8 espacois) (casa de operadores) para consumo casa de operadores con 2 alambres electricos THW No.8 (fases) y 1 alambre electrico THW No.10 (neutro) en tubería PVC de Ø1" con accesorios.  </t>
  </si>
  <si>
    <t xml:space="preserve">Alimentador eléctrico desde panel board (PB), (casa de controles) hasta panel de breakers (PDGM), (4/8 espacois) (casa de generador y mantenimiento) para consumo casa de generador con 2 alambres electricos THW No.10 (fases) y 1 alambre electrico THW No.12 (neutro) en tubería PVC de Ø3/4" con accesorios.  </t>
  </si>
  <si>
    <t xml:space="preserve">Alimentador eléctrico desde panel (PDO), (4/8 espacois) (casa de operadores) hasta panel (PDG) en garita para consumo de garita con 2 alambres electricos THW No.10 (fases) y 1 alambre electrico THW No.12 (neutro) en tubería PVC de Ø3/4" con accesorios.  </t>
  </si>
  <si>
    <t xml:space="preserve">Alimentador eléctrico desde panel board (PB), (casa de controles) hasta centro de cargas (PCGB), (8/16 espacois) (casa de bombas y sopladores) con 3 alambres electricos THW No.2 (fases) y 1 alambre electrico THW No.4 (neutro) PVC de Ø2" con accesorios.  </t>
  </si>
  <si>
    <t xml:space="preserve">Alimentador eléctrico desde centro de cargas (PCGB), (8/16 espacois) (casa de bombas y sopladores) hasta centro de control de motores con 4 arrancadores directo a linea (casa de bombas y sopladores) con 2 alambres electricos THW No.2 (fases) y 1 alambre electrico THW No.4 (neutro) en tubería PVC de Ø11/2" con accesorios.  </t>
  </si>
  <si>
    <t xml:space="preserve">Alimentador eléctrico desde centro de control de motores con 4 arrancadores directo a linea (casa de bombas y sopladores) hasta electrobombas lavado llenado de tina y sistema de agua potable (4 equipos) con 2 alambres electricos THW No.8 (fases) y 1 alambre electrico THW No.10 (neutro) en tuberías EMT y L.T de Ø3/4" con accesorios.  </t>
  </si>
  <si>
    <t xml:space="preserve">Alimentador eléctrico desde centro de cargas (PCGB), (8/16 espacios) (casa de bombas y sopladores) hasta arrancarores suaves (casa de bombas y sopladores) con 3 alambres electricos THW No.2/0 (fases) y 1 alambre electrico THW No.1/0 (neutro) en tubería EMT de Ø3" con accesorios.  </t>
  </si>
  <si>
    <t xml:space="preserve">Alimentador eléctrico desde arrancarores suaves (casa de bombas y sopladores) hasta sopladores de aire (2 equipos) con 3 alambres electricos THW No.2 (fases) y 1 alambre electrico THW No.4 (neutro) en tuberías EMT y L.T de Ø2" con accesorios.  </t>
  </si>
  <si>
    <t xml:space="preserve">Alimentador eléctrico desde centro de cargas (PCGB), (8/16 espacios) (casa de bombas y sopladores) hasta panel de breakers 4/8 espacios (consumo casa de bombas y sopladores) con 2 alambres eléctricos THW No.10 (fases) y 1 alambre eléctrico THW No.12 (neutro) en tubería PVC de Ø1" con accesorios.  </t>
  </si>
  <si>
    <t>Centro de control de motores con 4 arrancadores directo a línea (inc. 2 breakers 100/2 amperes y 2 breakers 40/2 amperes)</t>
  </si>
  <si>
    <t>Centro de control de motores con 4 arrancadores directo a línea (inc. 4 breakers 25/2 amperes)</t>
  </si>
  <si>
    <t>Centro de control de motores con 4 arrancadores directo a línea (inc. 4 breakers 15/2 amperes)</t>
  </si>
  <si>
    <t>Centro de control de motores con 3 arrancadores directo a línea (inc. 3 breakers 40/2 amperes)</t>
  </si>
  <si>
    <t>Arrancador tipo SUAVE para 60 HP</t>
  </si>
  <si>
    <t>Registro metálico (6.0" * 6.0" * 4.0"), nema 1R</t>
  </si>
  <si>
    <t>Excavación y tapado de zanja a mano (0.6 X 0.60 X 200M)</t>
  </si>
  <si>
    <t>Mano de obra eléctrica secundaria (30%) (partida No.3.28 hasta No.3.39)</t>
  </si>
  <si>
    <t>SUMINISTRO E INSTALACION DE GENERADOR ELÉCTRICO</t>
  </si>
  <si>
    <t>OBRA DE TOMA</t>
  </si>
  <si>
    <t>Niple  8'' x 12" acero SCH-40 s/costura con recubrimiento anticorrosivo</t>
  </si>
  <si>
    <t>Desagüe de techo Ø3" PVC (1/2  tubo Ø 3ʹʹx19ʹ, PVC SDR-26  y 4 codos 3"x90º PVC)</t>
  </si>
  <si>
    <t>Block 8"  BNP, ø3/8"@0.60m</t>
  </si>
  <si>
    <t>Block 8"  SNP, ø3/8"@0.60m</t>
  </si>
  <si>
    <r>
      <rPr>
        <b/>
        <sz val="10"/>
        <rFont val="Arial"/>
        <family val="2"/>
      </rPr>
      <t xml:space="preserve">CAMPAMENTOS  PARA PLANTA </t>
    </r>
    <r>
      <rPr>
        <sz val="10"/>
        <rFont val="Arial"/>
        <family val="2"/>
      </rPr>
      <t>(Incluye alquiler del solar o casa y caseta de materiales)</t>
    </r>
  </si>
  <si>
    <t>Hormigón Ciclópeo en tolvas Sedimentadores F'C=140 kg/cm²</t>
  </si>
  <si>
    <r>
      <t>Hormigón de Limpieza F´c=100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,  e=0.08 m</t>
    </r>
  </si>
  <si>
    <t>Codo 20'' x 45ᵒ Hierro Dúctil K9</t>
  </si>
  <si>
    <t>Difusor para solución de Sulfato de aluminio en PVC SCH 40  Ø3" (Incluye línea de alimentación)</t>
  </si>
  <si>
    <t>Compuertas tipo Channel  (0.85 m x 0.85m), marcos en perfil 'U' de 2", material de fabricación: acero inoxidable AISI 316/304 espesor tola ¼". Vástago en barra sólida 1½" (Entrada)</t>
  </si>
  <si>
    <t>Tubería de Ø8" PVC SDR-26 recolección con orificios Ø 3/4", para recolección de agua sedimentada</t>
  </si>
  <si>
    <t>Válvulas Mariposa con engranaje, diámetro Ø8",  longitud de vástago L=6.60 m, especificaciones AWWA E504. Fabricación USA, UE, o Israelí. Desagüe fondo Filtros (con camisa en tubos H.G. de Ø3")</t>
  </si>
  <si>
    <r>
      <t>Arena T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=0.47-0.65 MM, CU=1.50-1.70 TS=1.41 MM, TI=0,425 MM Γ= 2,600 KG/M3 CE=0.80, Espesor Lecho=0.80 M</t>
    </r>
  </si>
  <si>
    <t>Barandas en tubos H.G., pared gruesa, ø1½", tanto verticales como horizontales. Altura 1.00 m (con 2 tuberías horizontales separadas a 0.50m centro a centro) y  parales verticales separadas a 1.20 m, fijadas con placas acero esp.¼", 11cm x 11cm con 4 pernos H.G. ø½".</t>
  </si>
  <si>
    <t>HORMIGÓN DE LIMPIEZA e=5 cm, F'c = 100 kg/cm²</t>
  </si>
  <si>
    <t>Tee Ø12" x Ø6" acero</t>
  </si>
  <si>
    <t>Registros para Válvulas de Ø12", en tubería de hormigón reforzado Ø60".</t>
  </si>
  <si>
    <r>
      <t xml:space="preserve">REGISTROS </t>
    </r>
    <r>
      <rPr>
        <sz val="10"/>
        <rFont val="Arial"/>
        <family val="2"/>
      </rPr>
      <t xml:space="preserve">en block de 8" (1.20 x 1.20) </t>
    </r>
  </si>
  <si>
    <r>
      <t xml:space="preserve">REGISTROS </t>
    </r>
    <r>
      <rPr>
        <sz val="10"/>
        <rFont val="Arial"/>
        <family val="2"/>
      </rPr>
      <t>prefabricados de 2.00 a 2.50 m</t>
    </r>
  </si>
  <si>
    <t>Completivo transporte Material Filtrante (dist= aproximada 115 Km)</t>
  </si>
  <si>
    <t>Tramitación de Planos Eléctricos</t>
  </si>
  <si>
    <t xml:space="preserve">Completivo transporte de Postes </t>
  </si>
  <si>
    <t xml:space="preserve">Instalación de electrobombas </t>
  </si>
  <si>
    <t xml:space="preserve">HORMIGÓN ARMADO (210 KG/CM²): </t>
  </si>
  <si>
    <t>2.2.11</t>
  </si>
  <si>
    <t>HORMIGÓN ARMADO  F'C=280 KG/CM² EN :</t>
  </si>
  <si>
    <t>ANCLAJE H.A. PARA SOPORTE DE TUBERÍA</t>
  </si>
  <si>
    <t>DESAGÜE DE CÁMARA DE CONTACTO (SUMINISTRO E INSTALACIÓN):</t>
  </si>
  <si>
    <t xml:space="preserve">REGISTROS  H.A.  (INCLUYE TAPA EN GRP O POLIETILENO) </t>
  </si>
  <si>
    <t>Mano de obra plomería</t>
  </si>
  <si>
    <r>
      <rPr>
        <b/>
        <sz val="10"/>
        <rFont val="Arial"/>
        <family val="2"/>
      </rPr>
      <t>MOVIMIENTO DE TIERRA PARA TUBERIAS</t>
    </r>
    <r>
      <rPr>
        <sz val="10"/>
        <rFont val="Arial"/>
        <family val="2"/>
      </rPr>
      <t xml:space="preserve"> (inc. excavación, relleno compactado, asiento de arena, bote material sobrante)</t>
    </r>
  </si>
  <si>
    <t xml:space="preserve">Cabezal de Desagüe </t>
  </si>
  <si>
    <t xml:space="preserve">Registro para valvula 4" (1.00 x 1.00 x 1.15)m </t>
  </si>
  <si>
    <t>De Compuerta de 8" de 150 PS  platillada</t>
  </si>
  <si>
    <t xml:space="preserve">De 12" PVC SDR-32.5 C/J.G. </t>
  </si>
  <si>
    <t xml:space="preserve">De 12" PVC SDR-32.5 c/J.G. </t>
  </si>
  <si>
    <t xml:space="preserve">Puerta doble de tola de 1/4" (2.70 x 2.00) m </t>
  </si>
  <si>
    <t>Viga W 12 x 26 H.N. L=40'</t>
  </si>
  <si>
    <t>Angular 8" x 6" x 1/2" H.N.</t>
  </si>
  <si>
    <t>Pernos expansivo 1/2" x 4" (incluye tuerca y arandela)</t>
  </si>
  <si>
    <t>Tornillo (A325 ) 3/4" x 2" (incluye tuerca)</t>
  </si>
  <si>
    <t>9.4.3</t>
  </si>
  <si>
    <t>9.4.4</t>
  </si>
  <si>
    <t>9.6.3</t>
  </si>
  <si>
    <t>9.6.4</t>
  </si>
  <si>
    <t>9.6.5</t>
  </si>
  <si>
    <t>9.6.6</t>
  </si>
  <si>
    <t>9.6.7</t>
  </si>
  <si>
    <r>
      <t xml:space="preserve">Paneles Lamelares  PVC,  espesor lámina 0.6 - 1 mm y tubo hexagonal, </t>
    </r>
    <r>
      <rPr>
        <u/>
        <sz val="10"/>
        <color theme="1"/>
        <rFont val="Arial"/>
        <family val="2"/>
      </rPr>
      <t>CERTIFICACIÓN NSF</t>
    </r>
    <r>
      <rPr>
        <sz val="10"/>
        <color theme="1"/>
        <rFont val="Arial"/>
        <family val="2"/>
      </rPr>
      <t xml:space="preserve">, altura vertical 0.91 m, carga superficial ≥ 7 m/hr. Colocación con perfiles GRP  para soporte módulos. </t>
    </r>
  </si>
  <si>
    <t xml:space="preserve">Puerta doble en tola de ¼" (2.10 x 2.00) m </t>
  </si>
  <si>
    <t>Puerta corrediza long=4.0 m (incluye angular del riel, rodamientos y demas accesorios de instalación)</t>
  </si>
  <si>
    <t>Caja telescópica para Válvula de Compuerta (Incluye anillo del cabezal, apoyo de válvula, suministro y colocación de asiento de arena, suministro y colocación de caja telescópica)</t>
  </si>
  <si>
    <t>Drenes (Lloronas en Losa de Cuenco Amortiguador) en Tubería Ø3" PVC SDR-26 (L=0.90 m,  )</t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</si>
  <si>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junta expansiva (colocada cada 30mts en columna adicional  tira de Foam 1/2"</t>
    </r>
  </si>
  <si>
    <t>ELECTRIFICACIÓN Y EQUIPAMIENTO EN ESTACION DE BOMBEO Y PLANTA POTABILIZADORA</t>
  </si>
  <si>
    <t>ILUMINACIÓN PERIFÉRICA (LUCES EXTERIORES)</t>
  </si>
  <si>
    <t>ELECTRIFICACIÓN PRIMARIA GENERAL</t>
  </si>
  <si>
    <t>ELECTRIFICACIÓN SECUNDARIA GENERAL</t>
  </si>
  <si>
    <t>SUB-TOTAL 3</t>
  </si>
  <si>
    <t>ELECTRIFICACIÓN SECUNDARIA PARA LA PLANTA</t>
  </si>
  <si>
    <r>
      <t>M</t>
    </r>
    <r>
      <rPr>
        <vertAlign val="superscript"/>
        <sz val="8"/>
        <color theme="1"/>
        <rFont val="Arial"/>
        <family val="2"/>
      </rPr>
      <t>3</t>
    </r>
  </si>
  <si>
    <t xml:space="preserve">SUB-TOTAL 4  </t>
  </si>
  <si>
    <t xml:space="preserve">Alimentador eléctrico desde transfer switch manual (itm), (casa de controles) hasta main breaker de generador con 6 alambres eléctricos THW No.4/0 (fases), 1 alambre eléctrico THW No.2/0 (neutro) y 1 alambre eléctrico No.1/0 a 7 hilos trenzados en tuberías IMC y  PVC de Ø4" con accesorios. </t>
  </si>
  <si>
    <t xml:space="preserve">SUB-TOTAL 5  </t>
  </si>
  <si>
    <t>ABASTECIMIENTO PARA LAS CARRERAS EL LLANO.</t>
  </si>
  <si>
    <t>6.1.4</t>
  </si>
  <si>
    <t>6.1.5</t>
  </si>
  <si>
    <t>ABASTECIMIENTO PARA GUANITO.</t>
  </si>
  <si>
    <t>6.2.5</t>
  </si>
  <si>
    <t>ABASTECIMIENTO PARA MEDIA LUNA.</t>
  </si>
  <si>
    <t>6.3.1</t>
  </si>
  <si>
    <t>6.3.2</t>
  </si>
  <si>
    <t>6.3.3</t>
  </si>
  <si>
    <t>6.3.4</t>
  </si>
  <si>
    <t>6.3.5</t>
  </si>
  <si>
    <t>Electrificación primaria (linea trifasica 50 MT.), (Inc. Banco de Transformadores Tipo Poste de 450 KVA, Postes de H.A.V con su Instalacion y Aterrizaje, Hoyos para Postes, Estructuras de MT, Conductores Electricos AAA/C No.4/0, Cut-Out y Pararrayos, Mano de Obra).</t>
  </si>
  <si>
    <t xml:space="preserve">Electrificación secundaria desde el banco de tranformadores hasta los paneles, main breaker, panel board y transfer swich,  (300 MTS), (inc. Transformador seco de 112.5 KVA, 480V-208/120V, Alimentador Electrico triplex No.4/0. tuberias EMT, IMC y PVC con sus soportes, Sistema de Aterrizaje, Mano de Obra). </t>
  </si>
  <si>
    <t>Main breaker 800/3 AMP, 240 volts, enclosure, nema 3R</t>
  </si>
  <si>
    <t>Panel board barra de 1000 AMP. con main breaker 800/3 AMP, 240 volts, 3Ø, inc. 1 breaker 400/3 AMP., 2 breaker 200/3 AMP., 1 breaker 80/3 AMP, y 1 breaker 50/3 AMP.</t>
  </si>
  <si>
    <t>Suministro e instalacion de generador eléctrico diesel de 360 KV, encapsulado 480 V, 3Ø, 60 HZ. 1,800 RPM. (montado en tráiler).</t>
  </si>
  <si>
    <t>Transfer switch manual 800 amp. 240 v, 60 hz. Nema 3R</t>
  </si>
  <si>
    <t>Main breaker 800/3 AMP, 240 volts, enclosure, Nema 3R</t>
  </si>
  <si>
    <t>Mano de Obra Eléctrica</t>
  </si>
  <si>
    <t>Construccion de descarga de Ø6" a 200 PSI y grado de proteccion IP-55, (Inc. Valvulas de compuertas, Valvulas Chek, Niples Platillados, Codos, Juntas Dresser, Manometria, Tee, Zeta, Base, Soporte, Pintura y Mano de Obra).</t>
  </si>
  <si>
    <t>Construccion de descarga de Ø2" a 150 PSI y grado de proteccion IP-55, (Inc. Valvulas de compuertas, Valvulas Chek, Niples Platillados, Codos, Juntas Dresser, Manometria, Tee, Zeta, Base, Soporte, Pintura y Mano de Obra).</t>
  </si>
  <si>
    <t>EQUIPAMIENTO EN ESTACIÓN DE BOMBEO.</t>
  </si>
  <si>
    <t>Electrificación Secundaria para equipos, (60 MTS), (inc.  Transformador seco de 5 KVA, Alimentadores Electricos THW, Tuberias EMT y PVC con sus soportes, Sistema de Aterrizaje, Mano de Obra). (3 Equipos de bombeo)</t>
  </si>
  <si>
    <t>Suministro de Electrobombas turbinas de eje vertical con capacidad de 240 pies de TDH y 515 GPM con profundidad de colunna mas bomba de 16.80 PIES y motor eléctrico de 50 HP, 3Ø, 60 HZ, 460 V, 3,500 RPM.</t>
  </si>
  <si>
    <t>Suministro e instalación de Arrancadores tipo suave para 50 HP</t>
  </si>
  <si>
    <t>Suministro de Electrobombas turbinas de eje vertical con capacidad de 355 pies de TDH y 340 GPM con profundidad de colunna mas bomba de 16.80 PIES y motor eléctrico de 50 HP, 3Ø, 60 HZ, 460 V, 3,500 RPM.</t>
  </si>
  <si>
    <t>Suministro de Electrobombas turbinas de eje vertical con capacidad de 185 pies de TDH y 40 GPM con profundidad de colunna mas bomba de 16.80 PIES y motor eléctrico de 5 HP, 3Ø, 60 HZ, 460 V, 3,500 RPM.</t>
  </si>
  <si>
    <t>Electrificación Secundaria para equipos, (40 MTS), (inc.  Transformador seco de 5 KVA, Alimentadores Electricos THW, Tuberias EMT y PVC con sus soportes, Sistema de Aterrizaje, Mano de Obra). (3 Equipos de bombeo)</t>
  </si>
  <si>
    <t>Suministro e instalación de Arrancadores tipo directo a linea para 5 HP</t>
  </si>
  <si>
    <t>SUB-TOTAL 6</t>
  </si>
  <si>
    <t>SUB TOTAL XIV</t>
  </si>
  <si>
    <t>XV</t>
  </si>
  <si>
    <t>LÍNEA DE CONDUCCIÓN Ø16" H.D C25 L=150.00m DESDE PLANTA CAP. 250LPS(A CONSTRUIR) Y 70LPS (A REHABILITAR) HASTA ESTACIÓN DE BOMBEO DE 585 M3 (A CONSTRUIR ) PARA BOMBEAR LOS DEPÓSITOS DE EL LLANO-LAS CARRERAS-EL PONTÓN-LOS MOLINOS-LA ESTACA-LUIS SIMÓ-OLIVERO-LA CUNA, GUANITO Y MEDIA LUNA</t>
  </si>
  <si>
    <t>Suministro, transporte, instalación, operación y desinstalación de planta dosificadora de hormigón móvil 60 m³/h</t>
  </si>
  <si>
    <t>LÍNEA DE ADUCCIÓN Ø24" ACERO SCH-20, SUPERFICIAL ANCLADA C/6M, (DESDE LA NUEVA OBRA DE TOMA HASTA EMPALMAR CON LA TUBERIA Ø24" H.D. QUE PARTE DE LA OBRA DE TOMA EXISTENTE.)</t>
  </si>
  <si>
    <t>PLANTA DE TRATAMIENTO DE FILTRACIÓN RÁPIDA DE 250 LPS DE CAPACIDAD Y ESTACIÓN DE BOMBEO DE 585 M³ CON CISTERNA (A CONSTRUIR)</t>
  </si>
  <si>
    <t>CASETA GENERADOR</t>
  </si>
  <si>
    <t>SUB TOTAL XV</t>
  </si>
  <si>
    <t>XVI</t>
  </si>
  <si>
    <t>SUB-TOTAL XVI</t>
  </si>
  <si>
    <t>Relleno de reposición compactado c/compactador mecánico en capas de 0.20m, a mano</t>
  </si>
  <si>
    <t>Colchón de arena en base del Generador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</si>
  <si>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E</t>
    </r>
  </si>
  <si>
    <t>HORMIGON ARMADO F`C=280KG/CM2 INDUSTRIAL EN:</t>
  </si>
  <si>
    <r>
      <t>M</t>
    </r>
    <r>
      <rPr>
        <sz val="10"/>
        <rFont val="Calibri"/>
        <family val="2"/>
      </rPr>
      <t>³</t>
    </r>
  </si>
  <si>
    <t>Base Generador  e=0.50m-  0.65qq/m3</t>
  </si>
  <si>
    <t xml:space="preserve">Muro MH1 e=0.20M-5.68 QQ/M3 </t>
  </si>
  <si>
    <t xml:space="preserve">Columna CA  (0.20x0.20)m-4.07 QQ/M3 </t>
  </si>
  <si>
    <t xml:space="preserve">Viga Dintel Di  (0.78x0.20)m-2.16 QQ/M3 </t>
  </si>
  <si>
    <t xml:space="preserve">Viga Amarre   (0.20x0.35)m-5.84 QQ/M3 </t>
  </si>
  <si>
    <t xml:space="preserve">Viga Amarre BNP  (0.20x0.20)m-2.86 QQ/M3 </t>
  </si>
  <si>
    <t xml:space="preserve">Losa de Techo e=0.15m -1.89 QQ/M3 </t>
  </si>
  <si>
    <t>Losa de Piso con malla electrosoldada D2.3xD2.3xD2.3,  0.20x0.20 (incluye terminación pulida)</t>
  </si>
  <si>
    <t xml:space="preserve">MUROS DE BLOCK </t>
  </si>
  <si>
    <t>Block 8" con 3/8" @ 0.40 m B.N.P.</t>
  </si>
  <si>
    <t>Block 8" con 3/8"@ 0.40 m S.N.P.</t>
  </si>
  <si>
    <t>Calado tipo ventana</t>
  </si>
  <si>
    <t>Adhesivo tipo Lanco o similar (columnas, vigas, losa de techo y vuelos)</t>
  </si>
  <si>
    <t>Desagüe de techo en tubería Ø3" PVC SDR-26 (incluye mano de obra)</t>
  </si>
  <si>
    <t>Pintura general acrilica (incl. base blanca)</t>
  </si>
  <si>
    <t>ACERA PERIMETRAL FROTADA Y VIOLINADA A=0.80M E=0.10M</t>
  </si>
  <si>
    <t xml:space="preserve">PORTAJE: </t>
  </si>
  <si>
    <t>Puerta en Polimetal (Suministro e instalación)</t>
  </si>
  <si>
    <t>Protección en barras metálicas hueco muro posterior (1.50x1.50)m</t>
  </si>
  <si>
    <t xml:space="preserve">ELECTRIFICACIÓN INTERIOR </t>
  </si>
  <si>
    <t>Salidas luces cenitales</t>
  </si>
  <si>
    <t>Salidas tomacorrientes doble 120 V</t>
  </si>
  <si>
    <t xml:space="preserve">Centro de carga de 8/16 espacio, (PO) incluye 12 breakers 20A/1P tipo THQL.  </t>
  </si>
  <si>
    <t>LOGO Y LETRERO DE INAPA</t>
  </si>
  <si>
    <t>Hormigón de Nivelación (H.S., F`C=100 KG/Cm2)</t>
  </si>
  <si>
    <t>10.3.6</t>
  </si>
  <si>
    <t>10.3.7</t>
  </si>
  <si>
    <t>10.3.8</t>
  </si>
  <si>
    <t>10.3.9</t>
  </si>
  <si>
    <t>10.3.10</t>
  </si>
  <si>
    <t>10.4.3</t>
  </si>
  <si>
    <t>10.5.4</t>
  </si>
  <si>
    <t>10.5.5</t>
  </si>
  <si>
    <t>10.5.6</t>
  </si>
  <si>
    <t>10.5.7</t>
  </si>
  <si>
    <t>10.5.8</t>
  </si>
  <si>
    <t>10.5.9</t>
  </si>
  <si>
    <t>10.8.1</t>
  </si>
  <si>
    <t>10.8.2</t>
  </si>
  <si>
    <t>10.8.3</t>
  </si>
  <si>
    <t>10.8.4</t>
  </si>
  <si>
    <t>Suministro e instalacion de Depósito de combustible, lleno en sitio de 500 Gls.</t>
  </si>
  <si>
    <t>BASE PARA TANQUE DE COMBUSTIBLE</t>
  </si>
  <si>
    <t>Movimiento de tierra a mano  (incluye excavación de zapatas, reposición de material compactado y bote de material sobrante)</t>
  </si>
  <si>
    <t>HORMIGÓN ARMADO:( INC. VIBRADO )</t>
  </si>
  <si>
    <t>Zapata  0.25 - 1.36 qq/m3, f'c=180 kg/cm²</t>
  </si>
  <si>
    <t>Muro de H.A. 0.20 - 3.93 qq/m3, f'c=210 kg/cm²</t>
  </si>
  <si>
    <t>TERMINACION  SUPERFICIE:</t>
  </si>
  <si>
    <t>Pañete</t>
  </si>
  <si>
    <t>Pintura acrílica para base H..A ( inc. base blanca )</t>
  </si>
  <si>
    <t>Pintura antioxido para depósito de combustible (inc. esmalte azul turqueza)</t>
  </si>
  <si>
    <t>TINA P/ DERRAME DE COMBUSTIBLE:</t>
  </si>
  <si>
    <t>Losa de Fondo e=0.20m - 0.72 qqm3, f'c=180 kg/cm² (inc. Vibrado e impermeabilizante)</t>
  </si>
  <si>
    <t>Muro de block. 6" B.N.P. 3/8" @ 0.40 mt</t>
  </si>
  <si>
    <t>TERMINACION SE SUPERFICIE:</t>
  </si>
  <si>
    <t>Fino de fondo</t>
  </si>
  <si>
    <t>Pintura acrilica</t>
  </si>
  <si>
    <t>Planchuela metalica 1" x ¼" H.N.</t>
  </si>
  <si>
    <t>LB</t>
  </si>
  <si>
    <t>Tornillos de Ø3/8"x3" anclaje  tipo Hilti</t>
  </si>
  <si>
    <t>11.4.3</t>
  </si>
  <si>
    <t>11.4.4</t>
  </si>
  <si>
    <t>11.4.5</t>
  </si>
  <si>
    <t>11.5.4</t>
  </si>
  <si>
    <t>11.5.6</t>
  </si>
  <si>
    <t>11.5.6.1</t>
  </si>
  <si>
    <t>11.5.6.2</t>
  </si>
  <si>
    <t>11.5.6.3</t>
  </si>
  <si>
    <t>11.5.6.4</t>
  </si>
  <si>
    <t>11.5.7</t>
  </si>
  <si>
    <t>11.5.7.1</t>
  </si>
  <si>
    <t>11.5.7.2</t>
  </si>
  <si>
    <t>11.5.7.3</t>
  </si>
  <si>
    <t>AMPLIACIÓN ACUEDUCTO MÚLTIPLE COMENDADOR-EL LLANO-GUANITO, PARTE A</t>
  </si>
  <si>
    <t>SNIP:</t>
  </si>
  <si>
    <t>ZONA:</t>
  </si>
  <si>
    <t>LISTA DE 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</si>
</sst>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&quot;€&quot;;[Red]\-#,##0.00\ &quot;€&quot;"/>
    <numFmt numFmtId="165" formatCode="_-* #,##0.00_-;\-* #,##0.00_-;_-* &quot;-&quot;??_-;_-@_-"/>
    <numFmt numFmtId="166" formatCode="_-* #,##0.00\ _€_-;\-* #,##0.00\ _€_-;_-* &quot;-&quot;??\ _€_-;_-@_-"/>
    <numFmt numFmtId="167" formatCode="#,##0.00;[Red]#,##0.00"/>
    <numFmt numFmtId="168" formatCode="0.0"/>
    <numFmt numFmtId="169" formatCode="#,##0.0"/>
    <numFmt numFmtId="170" formatCode="General_)"/>
    <numFmt numFmtId="171" formatCode="#,##0.0;\-#,##0.0"/>
    <numFmt numFmtId="172" formatCode="_-* #,##0\ _€_-;\-* #,##0\ _€_-;_-* &quot;-&quot;\ _€_-;_-@_-"/>
    <numFmt numFmtId="173" formatCode="0.000"/>
    <numFmt numFmtId="174" formatCode="_-* #,##0.0000_-;\-* #,##0.0000_-;_-* &quot;-&quot;??_-;_-@_-"/>
    <numFmt numFmtId="175" formatCode="#."/>
    <numFmt numFmtId="176" formatCode="#.0"/>
    <numFmt numFmtId="177" formatCode="_-* #,##0.00\ &quot;€&quot;_-;\-* #,##0.00\ &quot;€&quot;_-;_-* &quot;-&quot;??\ &quot;€&quot;_-;_-@_-"/>
    <numFmt numFmtId="178" formatCode="&quot;$&quot;#,##0.00;[Red]\-&quot;$&quot;#,##0.00"/>
    <numFmt numFmtId="179" formatCode="#,##0;\-#,##0"/>
    <numFmt numFmtId="180" formatCode="&quot;$&quot;#,##0.00;\-&quot;$&quot;#,##0.00"/>
    <numFmt numFmtId="181" formatCode="_-* #,##0\ &quot;€&quot;_-;\-* #,##0\ &quot;€&quot;_-;_-* &quot;-&quot;\ &quot;€&quot;_-;_-@_-"/>
    <numFmt numFmtId="182" formatCode="[$RD$-1C0A]#,##0.00"/>
    <numFmt numFmtId="183" formatCode="#,##0.0\ _€;\-#,##0.0\ _€"/>
    <numFmt numFmtId="184" formatCode="#,##0.0_);\(#,##0.0\)"/>
    <numFmt numFmtId="185" formatCode="#,##0.0_ ;\-#,##0.0\ "/>
    <numFmt numFmtId="186" formatCode="0.0%"/>
    <numFmt numFmtId="187" formatCode="_(* #,##0.0_);_(* \(#,##0.0\);_(* &quot;-&quot;??_);_(@_)"/>
    <numFmt numFmtId="188" formatCode="#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ms Rmn"/>
    </font>
    <font>
      <sz val="8"/>
      <name val="Arial"/>
      <family val="2"/>
    </font>
    <font>
      <sz val="10"/>
      <name val="Courier"/>
    </font>
    <font>
      <sz val="10"/>
      <color indexed="2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Lucida Sans"/>
      <family val="2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u/>
      <sz val="10"/>
      <color theme="1"/>
      <name val="Arial"/>
      <family val="2"/>
    </font>
    <font>
      <vertAlign val="subscript"/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rgb="FFFFFF0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249977111117893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indexed="64"/>
      </right>
      <top/>
      <bottom/>
      <diagonal/>
    </border>
    <border>
      <left style="thin">
        <color theme="0" tint="-0.149906918546098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3743705557422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1"/>
      </right>
      <top/>
      <bottom/>
      <diagonal/>
    </border>
    <border>
      <left style="thin">
        <color theme="0" tint="-0.24994659260841701"/>
      </left>
      <right style="thin">
        <color theme="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39" fontId="1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18" fillId="0" borderId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170" fontId="2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6" fontId="25" fillId="0" borderId="0"/>
    <xf numFmtId="0" fontId="2" fillId="0" borderId="0"/>
    <xf numFmtId="179" fontId="2" fillId="0" borderId="0" applyFont="0" applyFill="0" applyBorder="0" applyAlignment="0" applyProtection="0"/>
    <xf numFmtId="0" fontId="6" fillId="0" borderId="0"/>
    <xf numFmtId="170" fontId="15" fillId="0" borderId="0"/>
    <xf numFmtId="165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0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 applyFont="0" applyFill="0" applyBorder="0" applyAlignment="0" applyProtection="0"/>
    <xf numFmtId="0" fontId="2" fillId="0" borderId="0"/>
    <xf numFmtId="173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/>
    <xf numFmtId="0" fontId="2" fillId="0" borderId="0"/>
    <xf numFmtId="43" fontId="2" fillId="0" borderId="0" applyFont="0" applyFill="0" applyBorder="0" applyAlignment="0" applyProtection="0"/>
    <xf numFmtId="39" fontId="10" fillId="0" borderId="0"/>
    <xf numFmtId="0" fontId="2" fillId="0" borderId="0"/>
    <xf numFmtId="173" fontId="2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2">
    <xf numFmtId="0" fontId="0" fillId="0" borderId="0" xfId="0"/>
    <xf numFmtId="0" fontId="3" fillId="3" borderId="4" xfId="0" applyFont="1" applyFill="1" applyBorder="1" applyAlignment="1" applyProtection="1">
      <alignment vertical="top" wrapText="1"/>
    </xf>
    <xf numFmtId="4" fontId="2" fillId="3" borderId="4" xfId="6" applyNumberFormat="1" applyFont="1" applyFill="1" applyBorder="1" applyAlignment="1" applyProtection="1">
      <alignment horizontal="right" vertical="top" wrapText="1"/>
    </xf>
    <xf numFmtId="0" fontId="3" fillId="0" borderId="4" xfId="0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horizontal="right" vertical="top" wrapText="1"/>
    </xf>
    <xf numFmtId="4" fontId="2" fillId="3" borderId="4" xfId="6" applyNumberFormat="1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4" fontId="2" fillId="3" borderId="4" xfId="4" applyNumberFormat="1" applyFont="1" applyFill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0" fontId="2" fillId="3" borderId="4" xfId="0" applyFont="1" applyFill="1" applyBorder="1" applyAlignment="1" applyProtection="1">
      <alignment horizontal="center" vertical="top"/>
    </xf>
    <xf numFmtId="49" fontId="2" fillId="3" borderId="4" xfId="0" applyNumberFormat="1" applyFont="1" applyFill="1" applyBorder="1" applyAlignment="1" applyProtection="1">
      <alignment horizontal="justify" vertical="top" wrapText="1"/>
    </xf>
    <xf numFmtId="0" fontId="3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justify"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39" fontId="3" fillId="3" borderId="4" xfId="11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2" fontId="2" fillId="0" borderId="4" xfId="0" applyNumberFormat="1" applyFont="1" applyFill="1" applyBorder="1" applyAlignment="1" applyProtection="1">
      <alignment vertical="top" wrapText="1"/>
      <protection locked="0"/>
    </xf>
    <xf numFmtId="168" fontId="2" fillId="0" borderId="4" xfId="17" applyNumberFormat="1" applyFont="1" applyBorder="1" applyAlignment="1" applyProtection="1">
      <alignment horizontal="right" vertical="top"/>
    </xf>
    <xf numFmtId="167" fontId="2" fillId="3" borderId="4" xfId="17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/>
    </xf>
    <xf numFmtId="0" fontId="2" fillId="3" borderId="5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4" fontId="12" fillId="0" borderId="4" xfId="0" applyNumberFormat="1" applyFont="1" applyFill="1" applyBorder="1" applyAlignment="1" applyProtection="1">
      <alignment horizontal="right" vertical="top" wrapText="1"/>
    </xf>
    <xf numFmtId="167" fontId="2" fillId="3" borderId="5" xfId="11" applyNumberFormat="1" applyFont="1" applyFill="1" applyBorder="1" applyAlignment="1" applyProtection="1">
      <alignment horizontal="center" vertical="top"/>
    </xf>
    <xf numFmtId="4" fontId="2" fillId="3" borderId="5" xfId="86" applyNumberFormat="1" applyFont="1" applyFill="1" applyBorder="1" applyAlignment="1" applyProtection="1">
      <alignment vertical="top" wrapText="1"/>
    </xf>
    <xf numFmtId="179" fontId="3" fillId="3" borderId="5" xfId="0" applyNumberFormat="1" applyFont="1" applyFill="1" applyBorder="1" applyAlignment="1" applyProtection="1">
      <alignment vertical="top" wrapText="1"/>
    </xf>
    <xf numFmtId="10" fontId="2" fillId="0" borderId="4" xfId="64" applyNumberFormat="1" applyFont="1" applyBorder="1" applyAlignment="1" applyProtection="1">
      <alignment horizontal="right" vertical="top" wrapText="1"/>
    </xf>
    <xf numFmtId="4" fontId="2" fillId="3" borderId="5" xfId="14" applyNumberFormat="1" applyFont="1" applyFill="1" applyBorder="1" applyAlignment="1" applyProtection="1">
      <alignment vertical="top" wrapText="1"/>
      <protection locked="0"/>
    </xf>
    <xf numFmtId="4" fontId="2" fillId="3" borderId="5" xfId="14" applyNumberFormat="1" applyFont="1" applyFill="1" applyBorder="1" applyAlignment="1" applyProtection="1">
      <alignment vertical="top" wrapText="1"/>
    </xf>
    <xf numFmtId="4" fontId="2" fillId="3" borderId="5" xfId="16" applyNumberFormat="1" applyFont="1" applyFill="1" applyBorder="1" applyAlignment="1" applyProtection="1">
      <alignment vertical="top" wrapText="1"/>
      <protection locked="0"/>
    </xf>
    <xf numFmtId="0" fontId="3" fillId="3" borderId="13" xfId="0" applyFont="1" applyFill="1" applyBorder="1" applyAlignment="1" applyProtection="1">
      <alignment vertical="top" wrapText="1"/>
    </xf>
    <xf numFmtId="4" fontId="2" fillId="3" borderId="13" xfId="6" applyNumberFormat="1" applyFont="1" applyFill="1" applyBorder="1" applyAlignment="1" applyProtection="1">
      <alignment vertical="top" wrapText="1"/>
    </xf>
    <xf numFmtId="4" fontId="2" fillId="3" borderId="13" xfId="0" applyNumberFormat="1" applyFont="1" applyFill="1" applyBorder="1" applyAlignment="1" applyProtection="1">
      <alignment horizontal="center" vertical="top"/>
    </xf>
    <xf numFmtId="4" fontId="6" fillId="3" borderId="13" xfId="0" applyNumberFormat="1" applyFont="1" applyFill="1" applyBorder="1" applyAlignment="1" applyProtection="1">
      <alignment vertical="top"/>
      <protection locked="0"/>
    </xf>
    <xf numFmtId="0" fontId="2" fillId="3" borderId="12" xfId="12" applyFont="1" applyFill="1" applyBorder="1" applyAlignment="1" applyProtection="1">
      <alignment vertical="top" wrapText="1"/>
    </xf>
    <xf numFmtId="4" fontId="2" fillId="3" borderId="12" xfId="9" applyNumberFormat="1" applyFont="1" applyFill="1" applyBorder="1" applyAlignment="1" applyProtection="1">
      <alignment vertical="top"/>
    </xf>
    <xf numFmtId="166" fontId="2" fillId="3" borderId="12" xfId="22" applyFont="1" applyFill="1" applyBorder="1" applyAlignment="1" applyProtection="1">
      <alignment horizontal="center" vertical="top"/>
    </xf>
    <xf numFmtId="4" fontId="2" fillId="3" borderId="12" xfId="9" applyNumberFormat="1" applyFont="1" applyFill="1" applyBorder="1" applyAlignment="1" applyProtection="1">
      <alignment vertical="top"/>
      <protection locked="0"/>
    </xf>
    <xf numFmtId="0" fontId="2" fillId="3" borderId="12" xfId="12" applyFont="1" applyFill="1" applyBorder="1" applyAlignment="1" applyProtection="1">
      <alignment vertical="top"/>
    </xf>
    <xf numFmtId="166" fontId="2" fillId="3" borderId="10" xfId="22" applyFont="1" applyFill="1" applyBorder="1" applyAlignment="1" applyProtection="1">
      <alignment horizontal="center" vertical="top"/>
    </xf>
    <xf numFmtId="39" fontId="2" fillId="3" borderId="5" xfId="11" applyFont="1" applyFill="1" applyBorder="1" applyAlignment="1" applyProtection="1">
      <alignment horizontal="left" vertical="top" wrapText="1"/>
    </xf>
    <xf numFmtId="4" fontId="2" fillId="3" borderId="5" xfId="11" applyNumberFormat="1" applyFont="1" applyFill="1" applyBorder="1" applyAlignment="1" applyProtection="1">
      <alignment vertical="top" wrapText="1"/>
    </xf>
    <xf numFmtId="39" fontId="2" fillId="3" borderId="12" xfId="0" applyNumberFormat="1" applyFont="1" applyFill="1" applyBorder="1" applyAlignment="1" applyProtection="1">
      <alignment horizontal="left" vertical="top" wrapText="1"/>
    </xf>
    <xf numFmtId="39" fontId="3" fillId="3" borderId="5" xfId="11" applyFont="1" applyFill="1" applyBorder="1" applyAlignment="1" applyProtection="1">
      <alignment horizontal="left" vertical="top" wrapText="1"/>
    </xf>
    <xf numFmtId="4" fontId="5" fillId="3" borderId="5" xfId="11" applyNumberFormat="1" applyFont="1" applyFill="1" applyBorder="1" applyAlignment="1" applyProtection="1">
      <alignment vertical="top" wrapText="1"/>
    </xf>
    <xf numFmtId="39" fontId="5" fillId="3" borderId="5" xfId="11" applyFont="1" applyFill="1" applyBorder="1" applyAlignment="1" applyProtection="1">
      <alignment horizontal="left" vertical="top" wrapText="1"/>
    </xf>
    <xf numFmtId="4" fontId="3" fillId="3" borderId="5" xfId="11" applyNumberFormat="1" applyFont="1" applyFill="1" applyBorder="1" applyAlignment="1" applyProtection="1">
      <alignment horizontal="left" vertical="top"/>
    </xf>
    <xf numFmtId="167" fontId="3" fillId="3" borderId="5" xfId="11" applyNumberFormat="1" applyFont="1" applyFill="1" applyBorder="1" applyAlignment="1" applyProtection="1">
      <alignment horizontal="center" vertical="top"/>
    </xf>
    <xf numFmtId="4" fontId="2" fillId="3" borderId="5" xfId="11" applyNumberFormat="1" applyFont="1" applyFill="1" applyBorder="1" applyAlignment="1" applyProtection="1">
      <alignment horizontal="right" vertical="top"/>
    </xf>
    <xf numFmtId="4" fontId="2" fillId="3" borderId="5" xfId="11" applyNumberFormat="1" applyFont="1" applyFill="1" applyBorder="1" applyAlignment="1" applyProtection="1">
      <alignment vertical="top"/>
    </xf>
    <xf numFmtId="0" fontId="3" fillId="3" borderId="5" xfId="96" applyFont="1" applyFill="1" applyBorder="1" applyAlignment="1" applyProtection="1">
      <alignment horizontal="center" vertical="top" wrapText="1"/>
    </xf>
    <xf numFmtId="4" fontId="2" fillId="3" borderId="5" xfId="23" applyNumberFormat="1" applyFont="1" applyFill="1" applyBorder="1" applyAlignment="1" applyProtection="1">
      <alignment horizontal="right" vertical="top" wrapText="1"/>
    </xf>
    <xf numFmtId="0" fontId="2" fillId="3" borderId="5" xfId="23" applyFont="1" applyFill="1" applyBorder="1" applyAlignment="1" applyProtection="1">
      <alignment horizontal="center" vertical="top"/>
    </xf>
    <xf numFmtId="49" fontId="3" fillId="3" borderId="5" xfId="11" applyNumberFormat="1" applyFont="1" applyFill="1" applyBorder="1" applyAlignment="1" applyProtection="1">
      <alignment vertical="top" wrapText="1"/>
    </xf>
    <xf numFmtId="4" fontId="2" fillId="3" borderId="10" xfId="41" applyNumberFormat="1" applyFont="1" applyFill="1" applyBorder="1" applyAlignment="1" applyProtection="1">
      <alignment vertical="top"/>
      <protection locked="0"/>
    </xf>
    <xf numFmtId="4" fontId="2" fillId="3" borderId="10" xfId="41" applyNumberFormat="1" applyFont="1" applyFill="1" applyBorder="1" applyAlignment="1" applyProtection="1">
      <alignment vertical="top"/>
    </xf>
    <xf numFmtId="4" fontId="2" fillId="3" borderId="10" xfId="22" applyNumberFormat="1" applyFont="1" applyFill="1" applyBorder="1" applyAlignment="1" applyProtection="1">
      <alignment vertical="top"/>
      <protection locked="0"/>
    </xf>
    <xf numFmtId="167" fontId="2" fillId="3" borderId="10" xfId="0" applyNumberFormat="1" applyFont="1" applyFill="1" applyBorder="1" applyAlignment="1" applyProtection="1">
      <alignment horizontal="center" vertical="top"/>
    </xf>
    <xf numFmtId="39" fontId="3" fillId="3" borderId="10" xfId="11" applyFont="1" applyFill="1" applyBorder="1" applyAlignment="1" applyProtection="1">
      <alignment horizontal="left" vertical="top" wrapText="1"/>
    </xf>
    <xf numFmtId="4" fontId="2" fillId="3" borderId="8" xfId="41" applyNumberFormat="1" applyFont="1" applyFill="1" applyBorder="1" applyAlignment="1" applyProtection="1">
      <alignment vertical="top"/>
    </xf>
    <xf numFmtId="0" fontId="3" fillId="3" borderId="10" xfId="74" applyFont="1" applyFill="1" applyBorder="1" applyAlignment="1" applyProtection="1">
      <alignment horizontal="left" vertical="top"/>
    </xf>
    <xf numFmtId="0" fontId="3" fillId="3" borderId="10" xfId="0" applyFont="1" applyFill="1" applyBorder="1" applyAlignment="1" applyProtection="1">
      <alignment vertical="top" wrapText="1"/>
    </xf>
    <xf numFmtId="4" fontId="2" fillId="3" borderId="10" xfId="77" applyNumberFormat="1" applyFont="1" applyFill="1" applyBorder="1" applyAlignment="1" applyProtection="1">
      <alignment horizontal="right" vertical="top" wrapText="1"/>
    </xf>
    <xf numFmtId="4" fontId="2" fillId="3" borderId="10" xfId="0" applyNumberFormat="1" applyFont="1" applyFill="1" applyBorder="1" applyAlignment="1" applyProtection="1">
      <alignment horizontal="center" vertical="top"/>
    </xf>
    <xf numFmtId="4" fontId="2" fillId="3" borderId="10" xfId="0" applyNumberFormat="1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vertical="top" wrapText="1"/>
    </xf>
    <xf numFmtId="4" fontId="2" fillId="3" borderId="10" xfId="0" applyNumberFormat="1" applyFont="1" applyFill="1" applyBorder="1" applyAlignment="1" applyProtection="1">
      <alignment horizontal="center" vertical="top" wrapText="1"/>
    </xf>
    <xf numFmtId="0" fontId="2" fillId="3" borderId="10" xfId="0" applyFont="1" applyFill="1" applyBorder="1" applyAlignment="1" applyProtection="1">
      <alignment horizontal="left" vertical="top" wrapText="1"/>
    </xf>
    <xf numFmtId="4" fontId="2" fillId="3" borderId="10" xfId="0" applyNumberFormat="1" applyFont="1" applyFill="1" applyBorder="1" applyAlignment="1" applyProtection="1">
      <alignment horizontal="right" vertical="top"/>
    </xf>
    <xf numFmtId="0" fontId="2" fillId="3" borderId="10" xfId="69" applyFont="1" applyFill="1" applyBorder="1" applyAlignment="1" applyProtection="1">
      <alignment horizontal="left" vertical="top" wrapText="1"/>
    </xf>
    <xf numFmtId="4" fontId="2" fillId="3" borderId="12" xfId="41" applyNumberFormat="1" applyFont="1" applyFill="1" applyBorder="1" applyAlignment="1" applyProtection="1">
      <alignment vertical="top"/>
    </xf>
    <xf numFmtId="4" fontId="2" fillId="3" borderId="5" xfId="19" applyNumberFormat="1" applyFont="1" applyFill="1" applyBorder="1" applyAlignment="1" applyProtection="1">
      <alignment vertical="top"/>
      <protection locked="0"/>
    </xf>
    <xf numFmtId="39" fontId="6" fillId="3" borderId="10" xfId="97" applyNumberFormat="1" applyFont="1" applyFill="1" applyBorder="1" applyAlignment="1" applyProtection="1">
      <alignment vertical="top" wrapText="1"/>
      <protection locked="0"/>
    </xf>
    <xf numFmtId="10" fontId="2" fillId="3" borderId="4" xfId="64" applyNumberFormat="1" applyFont="1" applyFill="1" applyBorder="1" applyAlignment="1" applyProtection="1">
      <alignment horizontal="right" vertical="top" wrapText="1"/>
    </xf>
    <xf numFmtId="0" fontId="2" fillId="3" borderId="10" xfId="0" applyFont="1" applyFill="1" applyBorder="1" applyAlignment="1" applyProtection="1">
      <alignment horizontal="center" vertical="top"/>
    </xf>
    <xf numFmtId="4" fontId="12" fillId="3" borderId="5" xfId="0" applyNumberFormat="1" applyFont="1" applyFill="1" applyBorder="1" applyAlignment="1" applyProtection="1">
      <alignment vertical="top"/>
    </xf>
    <xf numFmtId="169" fontId="2" fillId="3" borderId="15" xfId="0" applyNumberFormat="1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vertical="top" wrapText="1"/>
    </xf>
    <xf numFmtId="179" fontId="7" fillId="3" borderId="15" xfId="0" applyNumberFormat="1" applyFont="1" applyFill="1" applyBorder="1" applyAlignment="1" applyProtection="1">
      <alignment vertical="top" wrapText="1"/>
    </xf>
    <xf numFmtId="0" fontId="2" fillId="3" borderId="22" xfId="74" applyFont="1" applyFill="1" applyBorder="1" applyAlignment="1" applyProtection="1">
      <alignment horizontal="right" vertical="top"/>
    </xf>
    <xf numFmtId="0" fontId="3" fillId="3" borderId="22" xfId="0" applyFont="1" applyFill="1" applyBorder="1" applyAlignment="1" applyProtection="1">
      <alignment horizontal="right" vertical="top"/>
    </xf>
    <xf numFmtId="2" fontId="2" fillId="3" borderId="15" xfId="24" applyNumberFormat="1" applyFont="1" applyFill="1" applyBorder="1" applyAlignment="1" applyProtection="1">
      <alignment horizontal="right" vertical="top"/>
    </xf>
    <xf numFmtId="171" fontId="12" fillId="3" borderId="15" xfId="13" applyNumberFormat="1" applyFont="1" applyFill="1" applyBorder="1" applyAlignment="1" applyProtection="1">
      <alignment horizontal="right" vertical="top"/>
    </xf>
    <xf numFmtId="171" fontId="11" fillId="3" borderId="15" xfId="13" applyNumberFormat="1" applyFont="1" applyFill="1" applyBorder="1" applyAlignment="1" applyProtection="1">
      <alignment horizontal="right" vertical="top"/>
    </xf>
    <xf numFmtId="4" fontId="2" fillId="3" borderId="26" xfId="33" applyNumberFormat="1" applyFont="1" applyFill="1" applyBorder="1" applyAlignment="1" applyProtection="1">
      <alignment vertical="top"/>
    </xf>
    <xf numFmtId="171" fontId="12" fillId="3" borderId="22" xfId="41" applyNumberFormat="1" applyFont="1" applyFill="1" applyBorder="1" applyAlignment="1" applyProtection="1">
      <alignment horizontal="right" vertical="top"/>
    </xf>
    <xf numFmtId="4" fontId="2" fillId="3" borderId="15" xfId="0" applyNumberFormat="1" applyFont="1" applyFill="1" applyBorder="1" applyAlignment="1" applyProtection="1">
      <alignment horizontal="right" vertical="top"/>
    </xf>
    <xf numFmtId="37" fontId="3" fillId="3" borderId="28" xfId="0" applyNumberFormat="1" applyFont="1" applyFill="1" applyBorder="1" applyAlignment="1" applyProtection="1">
      <alignment horizontal="center" vertical="top" wrapText="1"/>
    </xf>
    <xf numFmtId="0" fontId="3" fillId="3" borderId="28" xfId="0" applyFont="1" applyFill="1" applyBorder="1" applyAlignment="1" applyProtection="1">
      <alignment horizontal="right" vertical="top" wrapText="1"/>
    </xf>
    <xf numFmtId="2" fontId="12" fillId="0" borderId="28" xfId="6" applyNumberFormat="1" applyFont="1" applyFill="1" applyBorder="1" applyAlignment="1" applyProtection="1">
      <alignment horizontal="right" vertical="top" wrapText="1"/>
    </xf>
    <xf numFmtId="2" fontId="12" fillId="6" borderId="32" xfId="6" applyNumberFormat="1" applyFont="1" applyFill="1" applyBorder="1" applyAlignment="1" applyProtection="1">
      <alignment horizontal="right" vertical="top" wrapText="1"/>
    </xf>
    <xf numFmtId="0" fontId="3" fillId="6" borderId="33" xfId="0" applyFont="1" applyFill="1" applyBorder="1" applyAlignment="1" applyProtection="1">
      <alignment horizontal="center" vertical="top" wrapText="1"/>
    </xf>
    <xf numFmtId="4" fontId="12" fillId="6" borderId="33" xfId="0" applyNumberFormat="1" applyFont="1" applyFill="1" applyBorder="1" applyAlignment="1" applyProtection="1">
      <alignment horizontal="right" vertical="top" wrapText="1"/>
    </xf>
    <xf numFmtId="0" fontId="2" fillId="6" borderId="33" xfId="0" applyFont="1" applyFill="1" applyBorder="1" applyAlignment="1" applyProtection="1">
      <alignment horizontal="center" vertical="top" wrapText="1"/>
    </xf>
    <xf numFmtId="2" fontId="2" fillId="6" borderId="33" xfId="0" applyNumberFormat="1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justify" vertical="top" wrapText="1"/>
    </xf>
    <xf numFmtId="37" fontId="3" fillId="3" borderId="15" xfId="0" applyNumberFormat="1" applyFont="1" applyFill="1" applyBorder="1" applyAlignment="1" applyProtection="1">
      <alignment horizontal="right" vertical="top" wrapText="1"/>
    </xf>
    <xf numFmtId="179" fontId="3" fillId="3" borderId="15" xfId="0" applyNumberFormat="1" applyFont="1" applyFill="1" applyBorder="1" applyAlignment="1" applyProtection="1">
      <alignment vertical="top" wrapText="1"/>
    </xf>
    <xf numFmtId="171" fontId="2" fillId="3" borderId="15" xfId="0" applyNumberFormat="1" applyFont="1" applyFill="1" applyBorder="1" applyAlignment="1" applyProtection="1">
      <alignment vertical="top" wrapText="1"/>
    </xf>
    <xf numFmtId="0" fontId="3" fillId="3" borderId="15" xfId="0" applyFont="1" applyFill="1" applyBorder="1" applyAlignment="1" applyProtection="1">
      <alignment horizontal="right" vertical="top"/>
    </xf>
    <xf numFmtId="39" fontId="6" fillId="3" borderId="18" xfId="97" applyNumberFormat="1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/>
    </xf>
    <xf numFmtId="0" fontId="3" fillId="3" borderId="25" xfId="12" applyFont="1" applyFill="1" applyBorder="1" applyAlignment="1" applyProtection="1">
      <alignment horizontal="right" vertical="top"/>
    </xf>
    <xf numFmtId="0" fontId="2" fillId="3" borderId="35" xfId="74" applyFont="1" applyFill="1" applyBorder="1" applyAlignment="1" applyProtection="1">
      <alignment vertical="top" wrapText="1"/>
    </xf>
    <xf numFmtId="166" fontId="2" fillId="3" borderId="11" xfId="22" applyFont="1" applyFill="1" applyBorder="1" applyAlignment="1" applyProtection="1">
      <alignment horizontal="center" vertical="top"/>
    </xf>
    <xf numFmtId="0" fontId="3" fillId="3" borderId="15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>
      <alignment vertical="top"/>
    </xf>
    <xf numFmtId="0" fontId="3" fillId="3" borderId="28" xfId="0" applyFont="1" applyFill="1" applyBorder="1" applyAlignment="1" applyProtection="1">
      <alignment horizontal="right" vertical="top"/>
    </xf>
    <xf numFmtId="0" fontId="3" fillId="3" borderId="10" xfId="0" applyFont="1" applyFill="1" applyBorder="1" applyAlignment="1" applyProtection="1">
      <alignment horizontal="right" vertical="top" wrapText="1"/>
    </xf>
    <xf numFmtId="0" fontId="3" fillId="3" borderId="2" xfId="0" applyFont="1" applyFill="1" applyBorder="1" applyAlignment="1" applyProtection="1">
      <alignment horizontal="right" vertical="top"/>
    </xf>
    <xf numFmtId="0" fontId="3" fillId="3" borderId="22" xfId="0" applyFont="1" applyFill="1" applyBorder="1" applyAlignment="1" applyProtection="1">
      <alignment vertical="top"/>
    </xf>
    <xf numFmtId="0" fontId="2" fillId="3" borderId="22" xfId="0" applyFont="1" applyFill="1" applyBorder="1" applyAlignment="1" applyProtection="1">
      <alignment vertical="top"/>
    </xf>
    <xf numFmtId="0" fontId="2" fillId="3" borderId="22" xfId="0" applyFont="1" applyFill="1" applyBorder="1" applyAlignment="1" applyProtection="1">
      <alignment horizontal="right" vertical="top"/>
    </xf>
    <xf numFmtId="0" fontId="3" fillId="3" borderId="10" xfId="0" applyFont="1" applyFill="1" applyBorder="1" applyAlignment="1" applyProtection="1">
      <alignment horizontal="left" vertical="top" wrapText="1"/>
    </xf>
    <xf numFmtId="168" fontId="2" fillId="3" borderId="22" xfId="0" applyNumberFormat="1" applyFont="1" applyFill="1" applyBorder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 wrapText="1"/>
    </xf>
    <xf numFmtId="2" fontId="2" fillId="3" borderId="4" xfId="0" applyNumberFormat="1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</xf>
    <xf numFmtId="4" fontId="2" fillId="3" borderId="5" xfId="6" applyNumberFormat="1" applyFont="1" applyFill="1" applyBorder="1" applyAlignment="1" applyProtection="1">
      <alignment horizontal="right" vertical="top" wrapText="1"/>
      <protection locked="0"/>
    </xf>
    <xf numFmtId="184" fontId="3" fillId="3" borderId="15" xfId="0" applyNumberFormat="1" applyFont="1" applyFill="1" applyBorder="1" applyAlignment="1" applyProtection="1">
      <alignment horizontal="right" vertical="top" wrapText="1"/>
    </xf>
    <xf numFmtId="37" fontId="7" fillId="3" borderId="15" xfId="0" applyNumberFormat="1" applyFont="1" applyFill="1" applyBorder="1" applyAlignment="1" applyProtection="1">
      <alignment horizontal="right" vertical="top" wrapText="1"/>
    </xf>
    <xf numFmtId="40" fontId="6" fillId="3" borderId="5" xfId="97" applyNumberFormat="1" applyFont="1" applyFill="1" applyBorder="1" applyAlignment="1" applyProtection="1">
      <alignment horizontal="right" vertical="top" wrapText="1"/>
    </xf>
    <xf numFmtId="39" fontId="6" fillId="3" borderId="5" xfId="97" applyNumberFormat="1" applyFont="1" applyFill="1" applyBorder="1" applyAlignment="1" applyProtection="1">
      <alignment vertical="top" wrapText="1"/>
      <protection locked="0"/>
    </xf>
    <xf numFmtId="0" fontId="2" fillId="3" borderId="0" xfId="0" applyNumberFormat="1" applyFont="1" applyFill="1" applyBorder="1" applyAlignment="1" applyProtection="1">
      <alignment horizontal="left" vertical="top" wrapText="1"/>
    </xf>
    <xf numFmtId="4" fontId="2" fillId="3" borderId="4" xfId="0" applyNumberFormat="1" applyFont="1" applyFill="1" applyBorder="1" applyAlignment="1" applyProtection="1">
      <alignment horizontal="center" vertical="top"/>
    </xf>
    <xf numFmtId="4" fontId="5" fillId="3" borderId="4" xfId="6" applyNumberFormat="1" applyFont="1" applyFill="1" applyBorder="1" applyAlignment="1" applyProtection="1">
      <alignment horizontal="right" vertical="top" wrapText="1"/>
    </xf>
    <xf numFmtId="4" fontId="5" fillId="3" borderId="4" xfId="0" applyNumberFormat="1" applyFont="1" applyFill="1" applyBorder="1" applyAlignment="1" applyProtection="1">
      <alignment horizontal="center" vertical="top"/>
    </xf>
    <xf numFmtId="4" fontId="5" fillId="3" borderId="4" xfId="6" applyNumberFormat="1" applyFont="1" applyFill="1" applyBorder="1" applyAlignment="1" applyProtection="1">
      <alignment horizontal="right" vertical="top" wrapText="1"/>
      <protection locked="0"/>
    </xf>
    <xf numFmtId="4" fontId="5" fillId="3" borderId="4" xfId="0" applyNumberFormat="1" applyFont="1" applyFill="1" applyBorder="1" applyAlignment="1" applyProtection="1">
      <alignment vertical="top"/>
      <protection locked="0"/>
    </xf>
    <xf numFmtId="0" fontId="2" fillId="3" borderId="4" xfId="0" applyFont="1" applyFill="1" applyBorder="1" applyAlignment="1" applyProtection="1">
      <alignment vertical="top"/>
      <protection locked="0"/>
    </xf>
    <xf numFmtId="49" fontId="6" fillId="3" borderId="4" xfId="0" applyNumberFormat="1" applyFont="1" applyFill="1" applyBorder="1" applyAlignment="1" applyProtection="1">
      <alignment horizontal="justify" vertical="top" wrapText="1"/>
    </xf>
    <xf numFmtId="0" fontId="2" fillId="3" borderId="4" xfId="0" applyFont="1" applyFill="1" applyBorder="1" applyAlignment="1" applyProtection="1">
      <alignment vertical="top" wrapText="1"/>
    </xf>
    <xf numFmtId="0" fontId="7" fillId="3" borderId="4" xfId="0" applyFont="1" applyFill="1" applyBorder="1" applyAlignment="1" applyProtection="1">
      <alignment vertical="top" wrapText="1"/>
    </xf>
    <xf numFmtId="4" fontId="6" fillId="3" borderId="4" xfId="6" applyNumberFormat="1" applyFont="1" applyFill="1" applyBorder="1" applyAlignment="1" applyProtection="1">
      <alignment horizontal="right" vertical="top" wrapText="1"/>
    </xf>
    <xf numFmtId="0" fontId="6" fillId="3" borderId="4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vertical="top"/>
    </xf>
    <xf numFmtId="0" fontId="6" fillId="3" borderId="4" xfId="0" applyFont="1" applyFill="1" applyBorder="1" applyAlignment="1" applyProtection="1">
      <alignment vertical="top" wrapText="1"/>
    </xf>
    <xf numFmtId="187" fontId="6" fillId="2" borderId="29" xfId="98" applyNumberFormat="1" applyFont="1" applyFill="1" applyBorder="1" applyAlignment="1" applyProtection="1">
      <alignment horizontal="right" vertical="top"/>
    </xf>
    <xf numFmtId="0" fontId="2" fillId="3" borderId="4" xfId="0" applyFont="1" applyFill="1" applyBorder="1" applyAlignment="1" applyProtection="1">
      <alignment horizontal="left" vertical="top" wrapText="1"/>
    </xf>
    <xf numFmtId="4" fontId="6" fillId="3" borderId="4" xfId="0" applyNumberFormat="1" applyFont="1" applyFill="1" applyBorder="1" applyAlignment="1" applyProtection="1">
      <alignment vertical="top"/>
      <protection locked="0"/>
    </xf>
    <xf numFmtId="4" fontId="2" fillId="3" borderId="4" xfId="8" applyNumberFormat="1" applyFont="1" applyFill="1" applyBorder="1" applyAlignment="1" applyProtection="1">
      <alignment vertical="top"/>
    </xf>
    <xf numFmtId="167" fontId="2" fillId="3" borderId="4" xfId="0" applyNumberFormat="1" applyFont="1" applyFill="1" applyBorder="1" applyAlignment="1" applyProtection="1">
      <alignment vertical="top"/>
      <protection locked="0"/>
    </xf>
    <xf numFmtId="0" fontId="2" fillId="3" borderId="4" xfId="5" applyFont="1" applyFill="1" applyBorder="1" applyAlignment="1" applyProtection="1">
      <alignment horizontal="left" vertical="top" wrapText="1"/>
    </xf>
    <xf numFmtId="4" fontId="3" fillId="3" borderId="4" xfId="0" applyNumberFormat="1" applyFont="1" applyFill="1" applyBorder="1" applyAlignment="1" applyProtection="1">
      <alignment vertical="top"/>
    </xf>
    <xf numFmtId="0" fontId="3" fillId="3" borderId="4" xfId="0" applyFont="1" applyFill="1" applyBorder="1" applyAlignment="1" applyProtection="1">
      <alignment horizontal="center" vertical="top"/>
    </xf>
    <xf numFmtId="0" fontId="3" fillId="3" borderId="4" xfId="5" applyFont="1" applyFill="1" applyBorder="1" applyAlignment="1" applyProtection="1">
      <alignment horizontal="left" vertical="top" wrapText="1"/>
    </xf>
    <xf numFmtId="0" fontId="5" fillId="3" borderId="4" xfId="5" applyFont="1" applyFill="1" applyBorder="1" applyAlignment="1" applyProtection="1">
      <alignment horizontal="left" vertical="top" wrapText="1"/>
    </xf>
    <xf numFmtId="0" fontId="3" fillId="3" borderId="4" xfId="9" applyFont="1" applyFill="1" applyBorder="1" applyAlignment="1" applyProtection="1">
      <alignment vertical="top" wrapText="1"/>
    </xf>
    <xf numFmtId="0" fontId="2" fillId="3" borderId="4" xfId="9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vertical="top"/>
    </xf>
    <xf numFmtId="0" fontId="3" fillId="3" borderId="4" xfId="9" applyFont="1" applyFill="1" applyBorder="1" applyAlignment="1" applyProtection="1">
      <alignment horizontal="justify" vertical="top" wrapText="1"/>
    </xf>
    <xf numFmtId="0" fontId="3" fillId="3" borderId="4" xfId="0" applyFont="1" applyFill="1" applyBorder="1" applyAlignment="1" applyProtection="1">
      <alignment horizontal="right" vertical="top" wrapText="1"/>
    </xf>
    <xf numFmtId="4" fontId="2" fillId="3" borderId="4" xfId="6" applyNumberFormat="1" applyFont="1" applyFill="1" applyBorder="1" applyAlignment="1" applyProtection="1">
      <alignment vertical="top" wrapText="1"/>
    </xf>
    <xf numFmtId="39" fontId="2" fillId="3" borderId="4" xfId="10" applyNumberFormat="1" applyFont="1" applyFill="1" applyBorder="1" applyAlignment="1" applyProtection="1">
      <alignment vertical="top" wrapText="1"/>
    </xf>
    <xf numFmtId="39" fontId="2" fillId="3" borderId="4" xfId="11" applyFont="1" applyFill="1" applyBorder="1" applyAlignment="1" applyProtection="1">
      <alignment horizontal="left" vertical="top" wrapText="1"/>
    </xf>
    <xf numFmtId="4" fontId="2" fillId="3" borderId="4" xfId="13" applyNumberFormat="1" applyFont="1" applyFill="1" applyBorder="1" applyAlignment="1" applyProtection="1">
      <alignment vertical="top"/>
      <protection locked="0"/>
    </xf>
    <xf numFmtId="167" fontId="2" fillId="3" borderId="4" xfId="0" applyNumberFormat="1" applyFont="1" applyFill="1" applyBorder="1" applyAlignment="1" applyProtection="1">
      <alignment horizontal="center" vertical="top"/>
    </xf>
    <xf numFmtId="0" fontId="2" fillId="3" borderId="4" xfId="12" applyFont="1" applyFill="1" applyBorder="1" applyAlignment="1" applyProtection="1">
      <alignment vertical="top" wrapText="1"/>
    </xf>
    <xf numFmtId="4" fontId="2" fillId="3" borderId="4" xfId="15" applyNumberFormat="1" applyFont="1" applyFill="1" applyBorder="1" applyAlignment="1" applyProtection="1">
      <alignment vertical="top" wrapText="1"/>
    </xf>
    <xf numFmtId="4" fontId="2" fillId="3" borderId="4" xfId="16" applyNumberFormat="1" applyFont="1" applyFill="1" applyBorder="1" applyAlignment="1" applyProtection="1">
      <alignment horizontal="center" vertical="top" wrapText="1"/>
    </xf>
    <xf numFmtId="4" fontId="2" fillId="3" borderId="4" xfId="17" applyNumberFormat="1" applyFont="1" applyFill="1" applyBorder="1" applyAlignment="1" applyProtection="1">
      <alignment vertical="top"/>
    </xf>
    <xf numFmtId="43" fontId="2" fillId="3" borderId="4" xfId="18" applyFont="1" applyFill="1" applyBorder="1" applyAlignment="1" applyProtection="1">
      <alignment horizontal="center" vertical="top"/>
    </xf>
    <xf numFmtId="4" fontId="2" fillId="3" borderId="4" xfId="17" applyNumberFormat="1" applyFont="1" applyFill="1" applyBorder="1" applyAlignment="1" applyProtection="1">
      <alignment vertical="top" wrapText="1"/>
    </xf>
    <xf numFmtId="4" fontId="2" fillId="3" borderId="4" xfId="17" applyNumberFormat="1" applyFont="1" applyFill="1" applyBorder="1" applyAlignment="1" applyProtection="1">
      <alignment vertical="top" wrapText="1"/>
      <protection locked="0"/>
    </xf>
    <xf numFmtId="4" fontId="12" fillId="3" borderId="4" xfId="17" applyNumberFormat="1" applyFont="1" applyFill="1" applyBorder="1" applyAlignment="1" applyProtection="1">
      <alignment vertical="top" wrapText="1"/>
      <protection locked="0"/>
    </xf>
    <xf numFmtId="167" fontId="2" fillId="3" borderId="4" xfId="10" applyNumberFormat="1" applyFont="1" applyFill="1" applyBorder="1" applyAlignment="1" applyProtection="1">
      <alignment vertical="top" wrapText="1"/>
      <protection locked="0"/>
    </xf>
    <xf numFmtId="4" fontId="3" fillId="3" borderId="4" xfId="8" applyNumberFormat="1" applyFont="1" applyFill="1" applyBorder="1" applyAlignment="1" applyProtection="1">
      <alignment vertical="top" wrapText="1"/>
    </xf>
    <xf numFmtId="0" fontId="2" fillId="3" borderId="4" xfId="17" applyFont="1" applyFill="1" applyBorder="1" applyAlignment="1" applyProtection="1">
      <alignment vertical="top" wrapText="1"/>
    </xf>
    <xf numFmtId="167" fontId="2" fillId="3" borderId="4" xfId="17" applyNumberFormat="1" applyFont="1" applyFill="1" applyBorder="1" applyAlignment="1" applyProtection="1">
      <alignment horizontal="center" vertical="top"/>
    </xf>
    <xf numFmtId="0" fontId="3" fillId="3" borderId="4" xfId="19" applyFont="1" applyFill="1" applyBorder="1" applyAlignment="1" applyProtection="1">
      <alignment horizontal="left" vertical="top" wrapText="1"/>
    </xf>
    <xf numFmtId="2" fontId="2" fillId="3" borderId="15" xfId="0" applyNumberFormat="1" applyFont="1" applyFill="1" applyBorder="1" applyAlignment="1" applyProtection="1">
      <alignment vertical="top"/>
    </xf>
    <xf numFmtId="167" fontId="2" fillId="3" borderId="4" xfId="8" applyNumberFormat="1" applyFont="1" applyFill="1" applyBorder="1" applyAlignment="1" applyProtection="1">
      <alignment vertical="top"/>
      <protection locked="0"/>
    </xf>
    <xf numFmtId="4" fontId="2" fillId="3" borderId="4" xfId="8" applyNumberFormat="1" applyFont="1" applyFill="1" applyBorder="1" applyAlignment="1" applyProtection="1">
      <alignment vertical="top" wrapText="1"/>
    </xf>
    <xf numFmtId="4" fontId="2" fillId="3" borderId="4" xfId="8" applyNumberFormat="1" applyFont="1" applyFill="1" applyBorder="1" applyAlignment="1" applyProtection="1">
      <alignment horizontal="center" vertical="top"/>
    </xf>
    <xf numFmtId="0" fontId="11" fillId="3" borderId="4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4" fontId="3" fillId="3" borderId="4" xfId="8" applyNumberFormat="1" applyFont="1" applyFill="1" applyBorder="1" applyAlignment="1" applyProtection="1">
      <alignment vertical="top"/>
    </xf>
    <xf numFmtId="4" fontId="3" fillId="3" borderId="4" xfId="8" applyNumberFormat="1" applyFont="1" applyFill="1" applyBorder="1" applyAlignment="1" applyProtection="1">
      <alignment horizontal="center" vertical="top"/>
    </xf>
    <xf numFmtId="167" fontId="3" fillId="3" borderId="4" xfId="8" applyNumberFormat="1" applyFont="1" applyFill="1" applyBorder="1" applyAlignment="1" applyProtection="1">
      <alignment vertical="top"/>
      <protection locked="0"/>
    </xf>
    <xf numFmtId="4" fontId="2" fillId="3" borderId="4" xfId="26" applyNumberFormat="1" applyFont="1" applyFill="1" applyBorder="1" applyAlignment="1" applyProtection="1">
      <alignment horizontal="right" vertical="top" wrapText="1"/>
    </xf>
    <xf numFmtId="0" fontId="2" fillId="3" borderId="4" xfId="9" applyFont="1" applyFill="1" applyBorder="1" applyAlignment="1" applyProtection="1">
      <alignment horizontal="left" vertical="top" wrapText="1"/>
    </xf>
    <xf numFmtId="4" fontId="7" fillId="3" borderId="4" xfId="8" applyNumberFormat="1" applyFont="1" applyFill="1" applyBorder="1" applyAlignment="1" applyProtection="1">
      <alignment vertical="top" wrapText="1"/>
    </xf>
    <xf numFmtId="4" fontId="7" fillId="3" borderId="4" xfId="8" applyNumberFormat="1" applyFont="1" applyFill="1" applyBorder="1" applyAlignment="1" applyProtection="1">
      <alignment vertical="top"/>
    </xf>
    <xf numFmtId="4" fontId="7" fillId="3" borderId="4" xfId="8" applyNumberFormat="1" applyFont="1" applyFill="1" applyBorder="1" applyAlignment="1" applyProtection="1">
      <alignment horizontal="center" vertical="top"/>
    </xf>
    <xf numFmtId="167" fontId="7" fillId="3" borderId="4" xfId="8" applyNumberFormat="1" applyFont="1" applyFill="1" applyBorder="1" applyAlignment="1" applyProtection="1">
      <alignment vertical="top"/>
      <protection locked="0"/>
    </xf>
    <xf numFmtId="4" fontId="6" fillId="3" borderId="4" xfId="9" applyNumberFormat="1" applyFont="1" applyFill="1" applyBorder="1" applyAlignment="1" applyProtection="1">
      <alignment horizontal="right" vertical="top"/>
    </xf>
    <xf numFmtId="4" fontId="6" fillId="3" borderId="4" xfId="9" applyNumberFormat="1" applyFont="1" applyFill="1" applyBorder="1" applyAlignment="1" applyProtection="1">
      <alignment horizontal="center" vertical="top"/>
    </xf>
    <xf numFmtId="4" fontId="2" fillId="3" borderId="4" xfId="9" applyNumberFormat="1" applyFont="1" applyFill="1" applyBorder="1" applyAlignment="1" applyProtection="1">
      <alignment horizontal="right" vertical="top"/>
    </xf>
    <xf numFmtId="4" fontId="2" fillId="3" borderId="4" xfId="9" applyNumberFormat="1" applyFont="1" applyFill="1" applyBorder="1" applyAlignment="1" applyProtection="1">
      <alignment horizontal="center" vertical="top"/>
    </xf>
    <xf numFmtId="0" fontId="3" fillId="3" borderId="4" xfId="9" applyFont="1" applyFill="1" applyBorder="1" applyAlignment="1" applyProtection="1">
      <alignment horizontal="left" vertical="top" wrapText="1"/>
    </xf>
    <xf numFmtId="4" fontId="2" fillId="3" borderId="4" xfId="11" applyNumberFormat="1" applyFont="1" applyFill="1" applyBorder="1" applyAlignment="1" applyProtection="1">
      <alignment horizontal="right" vertical="top"/>
    </xf>
    <xf numFmtId="167" fontId="2" fillId="3" borderId="4" xfId="11" applyNumberFormat="1" applyFont="1" applyFill="1" applyBorder="1" applyAlignment="1" applyProtection="1">
      <alignment horizontal="center" vertical="top"/>
    </xf>
    <xf numFmtId="0" fontId="3" fillId="3" borderId="4" xfId="13" applyFont="1" applyFill="1" applyBorder="1" applyAlignment="1" applyProtection="1">
      <alignment horizontal="left" vertical="top" wrapText="1"/>
    </xf>
    <xf numFmtId="4" fontId="2" fillId="3" borderId="4" xfId="13" applyNumberFormat="1" applyFont="1" applyFill="1" applyBorder="1" applyAlignment="1" applyProtection="1">
      <alignment horizontal="center" vertical="top" wrapText="1"/>
    </xf>
    <xf numFmtId="167" fontId="2" fillId="3" borderId="4" xfId="13" applyNumberFormat="1" applyFont="1" applyFill="1" applyBorder="1" applyAlignment="1" applyProtection="1">
      <alignment horizontal="center" vertical="top" wrapText="1"/>
    </xf>
    <xf numFmtId="0" fontId="2" fillId="3" borderId="4" xfId="13" applyFont="1" applyFill="1" applyBorder="1" applyAlignment="1" applyProtection="1">
      <alignment horizontal="left" vertical="top" wrapText="1"/>
    </xf>
    <xf numFmtId="4" fontId="2" fillId="3" borderId="4" xfId="13" applyNumberFormat="1" applyFont="1" applyFill="1" applyBorder="1" applyAlignment="1" applyProtection="1">
      <alignment vertical="top" wrapText="1"/>
    </xf>
    <xf numFmtId="0" fontId="2" fillId="3" borderId="4" xfId="20" applyFont="1" applyFill="1" applyBorder="1" applyAlignment="1" applyProtection="1">
      <alignment horizontal="left" vertical="top" wrapText="1"/>
    </xf>
    <xf numFmtId="2" fontId="3" fillId="3" borderId="22" xfId="0" applyNumberFormat="1" applyFont="1" applyFill="1" applyBorder="1" applyAlignment="1" applyProtection="1">
      <alignment horizontal="right" vertical="top"/>
    </xf>
    <xf numFmtId="4" fontId="2" fillId="3" borderId="4" xfId="0" applyNumberFormat="1" applyFont="1" applyFill="1" applyBorder="1" applyAlignment="1" applyProtection="1">
      <alignment vertical="top" wrapText="1"/>
      <protection locked="0"/>
    </xf>
    <xf numFmtId="39" fontId="2" fillId="3" borderId="4" xfId="0" applyNumberFormat="1" applyFont="1" applyFill="1" applyBorder="1" applyAlignment="1" applyProtection="1">
      <alignment vertical="top" wrapText="1"/>
    </xf>
    <xf numFmtId="167" fontId="3" fillId="3" borderId="10" xfId="0" applyNumberFormat="1" applyFont="1" applyFill="1" applyBorder="1" applyAlignment="1" applyProtection="1">
      <alignment horizontal="center" vertical="top"/>
    </xf>
    <xf numFmtId="168" fontId="3" fillId="3" borderId="22" xfId="0" applyNumberFormat="1" applyFont="1" applyFill="1" applyBorder="1" applyAlignment="1" applyProtection="1">
      <alignment vertical="top"/>
    </xf>
    <xf numFmtId="1" fontId="3" fillId="3" borderId="22" xfId="0" applyNumberFormat="1" applyFont="1" applyFill="1" applyBorder="1" applyAlignment="1" applyProtection="1">
      <alignment vertical="top"/>
    </xf>
    <xf numFmtId="0" fontId="2" fillId="3" borderId="28" xfId="0" applyFont="1" applyFill="1" applyBorder="1" applyAlignment="1" applyProtection="1">
      <alignment vertical="top"/>
    </xf>
    <xf numFmtId="0" fontId="16" fillId="3" borderId="4" xfId="0" applyFont="1" applyFill="1" applyBorder="1" applyAlignment="1" applyProtection="1">
      <alignment horizontal="right" vertical="top" wrapText="1"/>
    </xf>
    <xf numFmtId="4" fontId="12" fillId="3" borderId="4" xfId="37" applyNumberFormat="1" applyFont="1" applyFill="1" applyBorder="1" applyAlignment="1" applyProtection="1">
      <alignment horizontal="right" vertical="top" wrapText="1"/>
    </xf>
    <xf numFmtId="170" fontId="12" fillId="3" borderId="4" xfId="0" applyNumberFormat="1" applyFont="1" applyFill="1" applyBorder="1" applyAlignment="1" applyProtection="1">
      <alignment horizontal="center" vertical="top"/>
    </xf>
    <xf numFmtId="4" fontId="2" fillId="3" borderId="4" xfId="6" applyNumberFormat="1" applyFont="1" applyFill="1" applyBorder="1" applyAlignment="1" applyProtection="1">
      <alignment horizontal="right" vertical="top"/>
      <protection locked="0"/>
    </xf>
    <xf numFmtId="0" fontId="6" fillId="3" borderId="28" xfId="0" applyFont="1" applyFill="1" applyBorder="1" applyAlignment="1" applyProtection="1">
      <alignment vertical="top"/>
    </xf>
    <xf numFmtId="0" fontId="6" fillId="3" borderId="4" xfId="0" applyFont="1" applyFill="1" applyBorder="1" applyAlignment="1" applyProtection="1">
      <alignment horizontal="right" vertical="top" wrapText="1"/>
    </xf>
    <xf numFmtId="4" fontId="6" fillId="3" borderId="4" xfId="37" applyNumberFormat="1" applyFont="1" applyFill="1" applyBorder="1" applyAlignment="1" applyProtection="1">
      <alignment horizontal="right" vertical="top" wrapText="1"/>
    </xf>
    <xf numFmtId="170" fontId="6" fillId="3" borderId="4" xfId="0" applyNumberFormat="1" applyFont="1" applyFill="1" applyBorder="1" applyAlignment="1" applyProtection="1">
      <alignment horizontal="center" vertical="top"/>
    </xf>
    <xf numFmtId="4" fontId="6" fillId="3" borderId="4" xfId="6" applyNumberFormat="1" applyFont="1" applyFill="1" applyBorder="1" applyAlignment="1" applyProtection="1">
      <alignment horizontal="right" vertical="top"/>
      <protection locked="0"/>
    </xf>
    <xf numFmtId="171" fontId="3" fillId="3" borderId="15" xfId="0" applyNumberFormat="1" applyFont="1" applyFill="1" applyBorder="1" applyAlignment="1" applyProtection="1">
      <alignment vertical="top" wrapText="1"/>
    </xf>
    <xf numFmtId="0" fontId="2" fillId="3" borderId="28" xfId="0" applyFont="1" applyFill="1" applyBorder="1" applyAlignment="1" applyProtection="1">
      <alignment horizontal="right" vertical="top"/>
    </xf>
    <xf numFmtId="0" fontId="3" fillId="3" borderId="28" xfId="0" applyFont="1" applyFill="1" applyBorder="1" applyAlignment="1" applyProtection="1">
      <alignment vertical="top"/>
    </xf>
    <xf numFmtId="49" fontId="2" fillId="3" borderId="28" xfId="0" applyNumberFormat="1" applyFont="1" applyFill="1" applyBorder="1" applyAlignment="1" applyProtection="1">
      <alignment horizontal="right" vertical="top" wrapText="1"/>
    </xf>
    <xf numFmtId="0" fontId="6" fillId="3" borderId="28" xfId="0" applyFont="1" applyFill="1" applyBorder="1" applyAlignment="1" applyProtection="1">
      <alignment horizontal="right" vertical="top"/>
    </xf>
    <xf numFmtId="2" fontId="2" fillId="3" borderId="28" xfId="0" applyNumberFormat="1" applyFont="1" applyFill="1" applyBorder="1" applyAlignment="1" applyProtection="1">
      <alignment horizontal="right" vertical="top"/>
    </xf>
    <xf numFmtId="0" fontId="5" fillId="3" borderId="28" xfId="0" applyFont="1" applyFill="1" applyBorder="1" applyAlignment="1" applyProtection="1">
      <alignment vertical="top"/>
    </xf>
    <xf numFmtId="1" fontId="3" fillId="3" borderId="28" xfId="0" applyNumberFormat="1" applyFont="1" applyFill="1" applyBorder="1" applyAlignment="1" applyProtection="1">
      <alignment horizontal="right" vertical="top"/>
    </xf>
    <xf numFmtId="168" fontId="2" fillId="3" borderId="28" xfId="0" applyNumberFormat="1" applyFont="1" applyFill="1" applyBorder="1" applyAlignment="1" applyProtection="1">
      <alignment horizontal="right" vertical="top"/>
    </xf>
    <xf numFmtId="168" fontId="2" fillId="3" borderId="28" xfId="17" applyNumberFormat="1" applyFont="1" applyFill="1" applyBorder="1" applyAlignment="1" applyProtection="1">
      <alignment vertical="top"/>
    </xf>
    <xf numFmtId="169" fontId="2" fillId="3" borderId="28" xfId="17" applyNumberFormat="1" applyFont="1" applyFill="1" applyBorder="1" applyAlignment="1" applyProtection="1">
      <alignment horizontal="right" vertical="top"/>
    </xf>
    <xf numFmtId="2" fontId="2" fillId="3" borderId="28" xfId="17" applyNumberFormat="1" applyFont="1" applyFill="1" applyBorder="1" applyAlignment="1" applyProtection="1">
      <alignment vertical="top"/>
    </xf>
    <xf numFmtId="2" fontId="2" fillId="3" borderId="28" xfId="17" applyNumberFormat="1" applyFont="1" applyFill="1" applyBorder="1" applyAlignment="1" applyProtection="1">
      <alignment horizontal="right" vertical="top"/>
    </xf>
    <xf numFmtId="3" fontId="3" fillId="3" borderId="28" xfId="8" applyNumberFormat="1" applyFont="1" applyFill="1" applyBorder="1" applyAlignment="1" applyProtection="1">
      <alignment vertical="top"/>
    </xf>
    <xf numFmtId="168" fontId="2" fillId="3" borderId="28" xfId="128" applyNumberFormat="1" applyFont="1" applyFill="1" applyBorder="1" applyAlignment="1" applyProtection="1">
      <alignment horizontal="right" vertical="top"/>
    </xf>
    <xf numFmtId="1" fontId="3" fillId="3" borderId="28" xfId="17" applyNumberFormat="1" applyFont="1" applyFill="1" applyBorder="1" applyAlignment="1" applyProtection="1">
      <alignment horizontal="right" vertical="top"/>
    </xf>
    <xf numFmtId="168" fontId="2" fillId="3" borderId="28" xfId="17" applyNumberFormat="1" applyFont="1" applyFill="1" applyBorder="1" applyAlignment="1" applyProtection="1">
      <alignment horizontal="right" vertical="top"/>
    </xf>
    <xf numFmtId="0" fontId="3" fillId="3" borderId="28" xfId="13" applyFont="1" applyFill="1" applyBorder="1" applyAlignment="1" applyProtection="1">
      <alignment horizontal="right" vertical="top" wrapText="1"/>
    </xf>
    <xf numFmtId="0" fontId="2" fillId="3" borderId="28" xfId="13" applyFont="1" applyFill="1" applyBorder="1" applyAlignment="1" applyProtection="1">
      <alignment vertical="top" wrapText="1"/>
    </xf>
    <xf numFmtId="0" fontId="3" fillId="3" borderId="28" xfId="13" applyFont="1" applyFill="1" applyBorder="1" applyAlignment="1" applyProtection="1">
      <alignment vertical="top" wrapText="1"/>
    </xf>
    <xf numFmtId="2" fontId="2" fillId="3" borderId="28" xfId="13" applyNumberFormat="1" applyFont="1" applyFill="1" applyBorder="1" applyAlignment="1" applyProtection="1">
      <alignment vertical="top" wrapText="1"/>
    </xf>
    <xf numFmtId="2" fontId="3" fillId="3" borderId="28" xfId="13" applyNumberFormat="1" applyFont="1" applyFill="1" applyBorder="1" applyAlignment="1" applyProtection="1">
      <alignment vertical="top" wrapText="1"/>
    </xf>
    <xf numFmtId="0" fontId="2" fillId="3" borderId="28" xfId="13" applyFont="1" applyFill="1" applyBorder="1" applyAlignment="1" applyProtection="1">
      <alignment horizontal="right" vertical="top" wrapText="1"/>
    </xf>
    <xf numFmtId="4" fontId="2" fillId="3" borderId="28" xfId="8" applyNumberFormat="1" applyFont="1" applyFill="1" applyBorder="1" applyAlignment="1" applyProtection="1">
      <alignment vertical="top"/>
    </xf>
    <xf numFmtId="3" fontId="2" fillId="3" borderId="28" xfId="8" applyNumberFormat="1" applyFont="1" applyFill="1" applyBorder="1" applyAlignment="1" applyProtection="1">
      <alignment vertical="top"/>
    </xf>
    <xf numFmtId="169" fontId="2" fillId="3" borderId="28" xfId="8" applyNumberFormat="1" applyFont="1" applyFill="1" applyBorder="1" applyAlignment="1" applyProtection="1">
      <alignment vertical="top"/>
    </xf>
    <xf numFmtId="3" fontId="7" fillId="3" borderId="28" xfId="8" applyNumberFormat="1" applyFont="1" applyFill="1" applyBorder="1" applyAlignment="1" applyProtection="1">
      <alignment vertical="top"/>
    </xf>
    <xf numFmtId="184" fontId="6" fillId="3" borderId="28" xfId="9" applyNumberFormat="1" applyFont="1" applyFill="1" applyBorder="1" applyAlignment="1" applyProtection="1">
      <alignment horizontal="right" vertical="top" wrapText="1"/>
    </xf>
    <xf numFmtId="2" fontId="2" fillId="3" borderId="28" xfId="9" applyNumberFormat="1" applyFont="1" applyFill="1" applyBorder="1" applyAlignment="1" applyProtection="1">
      <alignment horizontal="right" vertical="top"/>
    </xf>
    <xf numFmtId="0" fontId="3" fillId="3" borderId="28" xfId="9" applyFont="1" applyFill="1" applyBorder="1" applyAlignment="1" applyProtection="1">
      <alignment horizontal="right" vertical="top"/>
    </xf>
    <xf numFmtId="4" fontId="2" fillId="3" borderId="40" xfId="33" applyNumberFormat="1" applyFont="1" applyFill="1" applyBorder="1" applyAlignment="1" applyProtection="1">
      <alignment vertical="top"/>
    </xf>
    <xf numFmtId="0" fontId="2" fillId="3" borderId="4" xfId="0" applyFont="1" applyFill="1" applyBorder="1" applyAlignment="1" applyProtection="1">
      <alignment horizontal="justify" wrapText="1"/>
    </xf>
    <xf numFmtId="4" fontId="2" fillId="3" borderId="41" xfId="33" applyNumberFormat="1" applyFont="1" applyFill="1" applyBorder="1" applyAlignment="1" applyProtection="1">
      <alignment vertical="top"/>
    </xf>
    <xf numFmtId="0" fontId="3" fillId="3" borderId="0" xfId="9" applyFont="1" applyFill="1" applyBorder="1" applyAlignment="1" applyProtection="1">
      <alignment horizontal="center" vertical="top"/>
    </xf>
    <xf numFmtId="4" fontId="3" fillId="3" borderId="0" xfId="9" applyNumberFormat="1" applyFont="1" applyFill="1" applyBorder="1" applyAlignment="1" applyProtection="1">
      <alignment horizontal="center" vertical="top"/>
    </xf>
    <xf numFmtId="4" fontId="2" fillId="3" borderId="0" xfId="0" quotePrefix="1" applyNumberFormat="1" applyFont="1" applyFill="1" applyBorder="1" applyAlignment="1" applyProtection="1">
      <alignment vertical="top" wrapText="1"/>
    </xf>
    <xf numFmtId="2" fontId="3" fillId="0" borderId="0" xfId="2" applyNumberFormat="1" applyFont="1" applyFill="1" applyBorder="1" applyAlignment="1" applyProtection="1">
      <alignment vertical="top" wrapText="1"/>
    </xf>
    <xf numFmtId="49" fontId="2" fillId="0" borderId="0" xfId="2" applyNumberFormat="1" applyFont="1" applyFill="1" applyBorder="1" applyAlignment="1" applyProtection="1">
      <alignment vertical="top" wrapText="1"/>
    </xf>
    <xf numFmtId="4" fontId="2" fillId="0" borderId="0" xfId="3" applyNumberFormat="1" applyFont="1" applyFill="1" applyBorder="1" applyAlignment="1" applyProtection="1">
      <alignment horizontal="right" vertical="top" wrapText="1"/>
    </xf>
    <xf numFmtId="4" fontId="3" fillId="0" borderId="0" xfId="3" applyNumberFormat="1" applyFont="1" applyFill="1" applyBorder="1" applyAlignment="1" applyProtection="1">
      <alignment horizontal="center" vertical="top" wrapText="1"/>
    </xf>
    <xf numFmtId="4" fontId="2" fillId="0" borderId="0" xfId="2" applyNumberFormat="1" applyFont="1" applyFill="1" applyBorder="1" applyAlignment="1" applyProtection="1">
      <alignment vertical="top" wrapText="1"/>
    </xf>
    <xf numFmtId="4" fontId="2" fillId="0" borderId="0" xfId="3" applyNumberFormat="1" applyFont="1" applyFill="1" applyBorder="1" applyAlignment="1" applyProtection="1">
      <alignment vertical="top" wrapText="1"/>
    </xf>
    <xf numFmtId="0" fontId="6" fillId="3" borderId="0" xfId="0" applyFont="1" applyFill="1" applyAlignment="1" applyProtection="1">
      <alignment vertical="top"/>
    </xf>
    <xf numFmtId="0" fontId="2" fillId="0" borderId="0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43" fontId="4" fillId="0" borderId="0" xfId="1" applyFont="1" applyFill="1" applyBorder="1" applyAlignment="1" applyProtection="1">
      <alignment horizontal="center" vertical="top"/>
    </xf>
    <xf numFmtId="168" fontId="3" fillId="6" borderId="19" xfId="0" applyNumberFormat="1" applyFont="1" applyFill="1" applyBorder="1" applyAlignment="1" applyProtection="1">
      <alignment horizontal="center" vertical="top" wrapText="1"/>
    </xf>
    <xf numFmtId="0" fontId="3" fillId="6" borderId="20" xfId="0" applyFont="1" applyFill="1" applyBorder="1" applyAlignment="1" applyProtection="1">
      <alignment horizontal="center" vertical="top" wrapText="1"/>
    </xf>
    <xf numFmtId="4" fontId="3" fillId="6" borderId="20" xfId="0" applyNumberFormat="1" applyFont="1" applyFill="1" applyBorder="1" applyAlignment="1" applyProtection="1">
      <alignment horizontal="center" vertical="top" wrapText="1"/>
    </xf>
    <xf numFmtId="0" fontId="3" fillId="6" borderId="21" xfId="0" applyFont="1" applyFill="1" applyBorder="1" applyAlignment="1" applyProtection="1">
      <alignment horizontal="center" vertical="top" wrapText="1"/>
    </xf>
    <xf numFmtId="4" fontId="3" fillId="2" borderId="0" xfId="2" applyNumberFormat="1" applyFont="1" applyFill="1" applyBorder="1" applyAlignment="1" applyProtection="1">
      <alignment horizontal="center" vertical="top" wrapText="1"/>
    </xf>
    <xf numFmtId="0" fontId="2" fillId="0" borderId="0" xfId="2" applyFont="1" applyFill="1" applyBorder="1" applyAlignment="1" applyProtection="1">
      <alignment vertical="top" wrapText="1"/>
    </xf>
    <xf numFmtId="0" fontId="4" fillId="0" borderId="0" xfId="2" applyFont="1" applyFill="1" applyBorder="1" applyAlignment="1" applyProtection="1">
      <alignment vertical="top" wrapText="1"/>
    </xf>
    <xf numFmtId="43" fontId="4" fillId="0" borderId="0" xfId="1" applyFont="1" applyFill="1" applyBorder="1" applyAlignment="1" applyProtection="1">
      <alignment horizontal="center" vertical="top" wrapText="1"/>
    </xf>
    <xf numFmtId="0" fontId="3" fillId="3" borderId="15" xfId="0" applyFont="1" applyFill="1" applyBorder="1" applyAlignment="1" applyProtection="1">
      <alignment horizontal="center" vertical="top"/>
    </xf>
    <xf numFmtId="0" fontId="7" fillId="3" borderId="5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horizontal="center" vertical="top"/>
    </xf>
    <xf numFmtId="167" fontId="2" fillId="3" borderId="16" xfId="0" applyNumberFormat="1" applyFont="1" applyFill="1" applyBorder="1" applyAlignment="1" applyProtection="1">
      <alignment vertical="top" wrapText="1"/>
    </xf>
    <xf numFmtId="4" fontId="2" fillId="3" borderId="0" xfId="0" applyNumberFormat="1" applyFont="1" applyFill="1" applyBorder="1" applyAlignment="1" applyProtection="1">
      <alignment vertical="top" wrapText="1"/>
    </xf>
    <xf numFmtId="4" fontId="21" fillId="3" borderId="0" xfId="0" applyNumberFormat="1" applyFont="1" applyFill="1" applyBorder="1" applyAlignment="1" applyProtection="1">
      <alignment vertical="top" wrapText="1"/>
    </xf>
    <xf numFmtId="0" fontId="7" fillId="3" borderId="15" xfId="0" applyFont="1" applyFill="1" applyBorder="1" applyAlignment="1" applyProtection="1">
      <alignment horizontal="right" vertical="top"/>
    </xf>
    <xf numFmtId="0" fontId="3" fillId="3" borderId="5" xfId="13" applyFont="1" applyFill="1" applyBorder="1" applyAlignment="1" applyProtection="1">
      <alignment horizontal="left" vertical="top" wrapText="1"/>
    </xf>
    <xf numFmtId="167" fontId="2" fillId="0" borderId="5" xfId="0" applyNumberFormat="1" applyFont="1" applyBorder="1" applyAlignment="1" applyProtection="1">
      <alignment vertical="top"/>
    </xf>
    <xf numFmtId="4" fontId="2" fillId="0" borderId="5" xfId="0" applyNumberFormat="1" applyFont="1" applyBorder="1" applyAlignment="1" applyProtection="1">
      <alignment horizontal="center" vertical="top"/>
    </xf>
    <xf numFmtId="4" fontId="3" fillId="0" borderId="16" xfId="0" applyNumberFormat="1" applyFont="1" applyBorder="1" applyAlignment="1" applyProtection="1">
      <alignment vertical="top"/>
    </xf>
    <xf numFmtId="0" fontId="7" fillId="3" borderId="15" xfId="0" applyFont="1" applyFill="1" applyBorder="1" applyAlignment="1" applyProtection="1">
      <alignment horizontal="center" vertical="top"/>
    </xf>
    <xf numFmtId="49" fontId="3" fillId="3" borderId="15" xfId="13" applyNumberFormat="1" applyFont="1" applyFill="1" applyBorder="1" applyAlignment="1" applyProtection="1">
      <alignment horizontal="right" vertical="top"/>
    </xf>
    <xf numFmtId="0" fontId="3" fillId="3" borderId="5" xfId="13" applyFont="1" applyFill="1" applyBorder="1" applyAlignment="1" applyProtection="1">
      <alignment horizontal="left" vertical="top"/>
    </xf>
    <xf numFmtId="167" fontId="2" fillId="3" borderId="5" xfId="13" applyNumberFormat="1" applyFont="1" applyFill="1" applyBorder="1" applyAlignment="1" applyProtection="1">
      <alignment horizontal="right" vertical="top"/>
    </xf>
    <xf numFmtId="167" fontId="2" fillId="3" borderId="5" xfId="13" applyNumberFormat="1" applyFont="1" applyFill="1" applyBorder="1" applyAlignment="1" applyProtection="1">
      <alignment horizontal="center" vertical="top"/>
    </xf>
    <xf numFmtId="43" fontId="2" fillId="3" borderId="16" xfId="68" applyFont="1" applyFill="1" applyBorder="1" applyAlignment="1" applyProtection="1">
      <alignment vertical="top"/>
    </xf>
    <xf numFmtId="168" fontId="2" fillId="3" borderId="15" xfId="13" applyNumberFormat="1" applyFont="1" applyFill="1" applyBorder="1" applyAlignment="1" applyProtection="1">
      <alignment horizontal="right" vertical="top"/>
    </xf>
    <xf numFmtId="0" fontId="2" fillId="3" borderId="5" xfId="13" applyFont="1" applyFill="1" applyBorder="1" applyAlignment="1" applyProtection="1">
      <alignment horizontal="left" vertical="top" wrapText="1"/>
    </xf>
    <xf numFmtId="167" fontId="2" fillId="3" borderId="5" xfId="13" applyNumberFormat="1" applyFont="1" applyFill="1" applyBorder="1" applyAlignment="1" applyProtection="1">
      <alignment vertical="top"/>
    </xf>
    <xf numFmtId="165" fontId="2" fillId="3" borderId="16" xfId="28" applyNumberFormat="1" applyFont="1" applyFill="1" applyBorder="1" applyAlignment="1" applyProtection="1">
      <alignment horizontal="right" vertical="top"/>
    </xf>
    <xf numFmtId="0" fontId="2" fillId="0" borderId="15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horizontal="center" vertical="top"/>
    </xf>
    <xf numFmtId="43" fontId="2" fillId="3" borderId="16" xfId="68" applyFont="1" applyFill="1" applyBorder="1" applyAlignment="1" applyProtection="1">
      <alignment horizontal="right" vertical="top"/>
    </xf>
    <xf numFmtId="168" fontId="6" fillId="3" borderId="15" xfId="13" applyNumberFormat="1" applyFont="1" applyFill="1" applyBorder="1" applyAlignment="1" applyProtection="1">
      <alignment horizontal="right" vertical="top"/>
    </xf>
    <xf numFmtId="0" fontId="2" fillId="3" borderId="5" xfId="13" applyFont="1" applyFill="1" applyBorder="1" applyAlignment="1" applyProtection="1">
      <alignment horizontal="justify" vertical="top" wrapText="1"/>
    </xf>
    <xf numFmtId="0" fontId="3" fillId="0" borderId="0" xfId="2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43" fontId="3" fillId="0" borderId="0" xfId="1" applyFont="1" applyFill="1" applyBorder="1" applyAlignment="1" applyProtection="1">
      <alignment horizontal="center" vertical="top" wrapText="1"/>
    </xf>
    <xf numFmtId="4" fontId="2" fillId="3" borderId="5" xfId="125" applyNumberFormat="1" applyFont="1" applyFill="1" applyBorder="1" applyAlignment="1" applyProtection="1">
      <alignment vertical="top" wrapText="1"/>
    </xf>
    <xf numFmtId="4" fontId="2" fillId="3" borderId="5" xfId="0" applyNumberFormat="1" applyFont="1" applyFill="1" applyBorder="1" applyAlignment="1" applyProtection="1">
      <alignment horizontal="center" vertical="top"/>
    </xf>
    <xf numFmtId="4" fontId="2" fillId="3" borderId="16" xfId="113" applyNumberFormat="1" applyFont="1" applyFill="1" applyBorder="1" applyAlignment="1" applyProtection="1">
      <alignment horizontal="right" vertical="top" wrapText="1"/>
    </xf>
    <xf numFmtId="4" fontId="2" fillId="3" borderId="0" xfId="0" applyNumberFormat="1" applyFont="1" applyFill="1" applyBorder="1" applyAlignment="1" applyProtection="1">
      <alignment vertical="top"/>
    </xf>
    <xf numFmtId="4" fontId="2" fillId="3" borderId="0" xfId="113" applyNumberFormat="1" applyFont="1" applyFill="1" applyAlignment="1" applyProtection="1">
      <alignment vertical="top" wrapText="1"/>
    </xf>
    <xf numFmtId="4" fontId="2" fillId="3" borderId="0" xfId="0" applyNumberFormat="1" applyFont="1" applyFill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vertical="top" wrapText="1"/>
    </xf>
    <xf numFmtId="167" fontId="22" fillId="3" borderId="15" xfId="0" applyNumberFormat="1" applyFont="1" applyFill="1" applyBorder="1" applyAlignment="1" applyProtection="1">
      <alignment horizontal="right" vertical="top"/>
    </xf>
    <xf numFmtId="0" fontId="3" fillId="3" borderId="5" xfId="0" applyFont="1" applyFill="1" applyBorder="1" applyAlignment="1" applyProtection="1">
      <alignment horizontal="right" vertical="top"/>
    </xf>
    <xf numFmtId="167" fontId="22" fillId="3" borderId="5" xfId="0" applyNumberFormat="1" applyFont="1" applyFill="1" applyBorder="1" applyAlignment="1" applyProtection="1">
      <alignment horizontal="center" vertical="top"/>
    </xf>
    <xf numFmtId="0" fontId="22" fillId="3" borderId="5" xfId="0" applyFont="1" applyFill="1" applyBorder="1" applyAlignment="1" applyProtection="1">
      <alignment horizontal="center" vertical="top"/>
    </xf>
    <xf numFmtId="167" fontId="3" fillId="3" borderId="16" xfId="0" applyNumberFormat="1" applyFont="1" applyFill="1" applyBorder="1" applyAlignment="1" applyProtection="1">
      <alignment horizontal="right" vertical="top"/>
    </xf>
    <xf numFmtId="0" fontId="2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43" fontId="4" fillId="3" borderId="0" xfId="1" applyFont="1" applyFill="1" applyBorder="1" applyAlignment="1" applyProtection="1">
      <alignment horizontal="center" vertical="top" wrapText="1"/>
    </xf>
    <xf numFmtId="0" fontId="3" fillId="3" borderId="5" xfId="13" applyFont="1" applyFill="1" applyBorder="1" applyAlignment="1" applyProtection="1">
      <alignment horizontal="justify" vertical="top" wrapText="1"/>
    </xf>
    <xf numFmtId="49" fontId="7" fillId="3" borderId="15" xfId="13" applyNumberFormat="1" applyFont="1" applyFill="1" applyBorder="1" applyAlignment="1" applyProtection="1">
      <alignment horizontal="right" vertical="top"/>
    </xf>
    <xf numFmtId="0" fontId="7" fillId="3" borderId="5" xfId="13" applyFont="1" applyFill="1" applyBorder="1" applyAlignment="1" applyProtection="1">
      <alignment horizontal="left" vertical="top" wrapText="1"/>
    </xf>
    <xf numFmtId="167" fontId="6" fillId="3" borderId="5" xfId="13" applyNumberFormat="1" applyFont="1" applyFill="1" applyBorder="1" applyAlignment="1" applyProtection="1">
      <alignment horizontal="right" vertical="top"/>
    </xf>
    <xf numFmtId="167" fontId="6" fillId="3" borderId="5" xfId="13" applyNumberFormat="1" applyFont="1" applyFill="1" applyBorder="1" applyAlignment="1" applyProtection="1">
      <alignment horizontal="center" vertical="top"/>
    </xf>
    <xf numFmtId="167" fontId="6" fillId="3" borderId="5" xfId="13" applyNumberFormat="1" applyFont="1" applyFill="1" applyBorder="1" applyAlignment="1" applyProtection="1">
      <alignment vertical="top"/>
    </xf>
    <xf numFmtId="43" fontId="6" fillId="3" borderId="16" xfId="68" applyFont="1" applyFill="1" applyBorder="1" applyAlignment="1" applyProtection="1">
      <alignment horizontal="right" vertical="top"/>
    </xf>
    <xf numFmtId="0" fontId="6" fillId="3" borderId="5" xfId="13" applyFont="1" applyFill="1" applyBorder="1" applyAlignment="1" applyProtection="1">
      <alignment horizontal="left" vertical="top" wrapText="1"/>
    </xf>
    <xf numFmtId="165" fontId="6" fillId="3" borderId="16" xfId="28" applyNumberFormat="1" applyFont="1" applyFill="1" applyBorder="1" applyAlignment="1" applyProtection="1">
      <alignment horizontal="right" vertical="top"/>
    </xf>
    <xf numFmtId="0" fontId="6" fillId="3" borderId="5" xfId="0" applyFont="1" applyFill="1" applyBorder="1" applyAlignment="1" applyProtection="1">
      <alignment vertical="top" wrapText="1"/>
    </xf>
    <xf numFmtId="0" fontId="6" fillId="3" borderId="5" xfId="110" applyFont="1" applyFill="1" applyBorder="1" applyAlignment="1" applyProtection="1">
      <alignment horizontal="center" vertical="top"/>
    </xf>
    <xf numFmtId="4" fontId="5" fillId="7" borderId="0" xfId="0" applyNumberFormat="1" applyFont="1" applyFill="1" applyBorder="1" applyAlignment="1" applyProtection="1">
      <alignment vertical="top" wrapText="1"/>
    </xf>
    <xf numFmtId="4" fontId="5" fillId="7" borderId="0" xfId="2" applyNumberFormat="1" applyFont="1" applyFill="1" applyBorder="1" applyAlignment="1" applyProtection="1">
      <alignment vertical="top" wrapText="1"/>
    </xf>
    <xf numFmtId="0" fontId="5" fillId="7" borderId="0" xfId="2" applyFont="1" applyFill="1" applyBorder="1" applyAlignment="1" applyProtection="1">
      <alignment vertical="top" wrapText="1"/>
    </xf>
    <xf numFmtId="0" fontId="14" fillId="7" borderId="0" xfId="2" applyFont="1" applyFill="1" applyBorder="1" applyAlignment="1" applyProtection="1">
      <alignment vertical="top" wrapText="1"/>
    </xf>
    <xf numFmtId="0" fontId="14" fillId="7" borderId="0" xfId="0" applyFont="1" applyFill="1" applyBorder="1" applyAlignment="1" applyProtection="1">
      <alignment vertical="top"/>
    </xf>
    <xf numFmtId="0" fontId="5" fillId="7" borderId="0" xfId="0" applyFont="1" applyFill="1" applyBorder="1" applyAlignment="1" applyProtection="1">
      <alignment vertical="top"/>
    </xf>
    <xf numFmtId="43" fontId="14" fillId="7" borderId="0" xfId="1" applyFont="1" applyFill="1" applyBorder="1" applyAlignment="1" applyProtection="1">
      <alignment horizontal="center" vertical="top" wrapText="1"/>
    </xf>
    <xf numFmtId="4" fontId="5" fillId="3" borderId="0" xfId="0" applyNumberFormat="1" applyFont="1" applyFill="1" applyBorder="1" applyAlignment="1" applyProtection="1">
      <alignment vertical="top" wrapText="1"/>
    </xf>
    <xf numFmtId="4" fontId="5" fillId="0" borderId="0" xfId="2" applyNumberFormat="1" applyFont="1" applyFill="1" applyBorder="1" applyAlignment="1" applyProtection="1">
      <alignment vertical="top" wrapText="1"/>
    </xf>
    <xf numFmtId="0" fontId="5" fillId="0" borderId="0" xfId="2" applyFont="1" applyFill="1" applyBorder="1" applyAlignment="1" applyProtection="1">
      <alignment vertical="top" wrapText="1"/>
    </xf>
    <xf numFmtId="0" fontId="14" fillId="0" borderId="0" xfId="2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43" fontId="14" fillId="0" borderId="0" xfId="1" applyFont="1" applyFill="1" applyBorder="1" applyAlignment="1" applyProtection="1">
      <alignment horizontal="center" vertical="top" wrapText="1"/>
    </xf>
    <xf numFmtId="4" fontId="6" fillId="3" borderId="5" xfId="0" applyNumberFormat="1" applyFont="1" applyFill="1" applyBorder="1" applyAlignment="1" applyProtection="1">
      <alignment horizontal="center" vertical="top" wrapText="1"/>
    </xf>
    <xf numFmtId="1" fontId="3" fillId="3" borderId="15" xfId="69" applyNumberFormat="1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>
      <alignment horizontal="justify" vertical="top" wrapText="1"/>
    </xf>
    <xf numFmtId="43" fontId="2" fillId="3" borderId="5" xfId="0" applyNumberFormat="1" applyFont="1" applyFill="1" applyBorder="1" applyAlignment="1" applyProtection="1">
      <alignment horizontal="center" vertical="top"/>
    </xf>
    <xf numFmtId="4" fontId="2" fillId="3" borderId="16" xfId="0" applyNumberFormat="1" applyFont="1" applyFill="1" applyBorder="1" applyAlignment="1" applyProtection="1">
      <alignment vertical="top"/>
    </xf>
    <xf numFmtId="1" fontId="2" fillId="3" borderId="15" xfId="69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vertical="top"/>
    </xf>
    <xf numFmtId="49" fontId="3" fillId="3" borderId="5" xfId="0" applyNumberFormat="1" applyFont="1" applyFill="1" applyBorder="1" applyAlignment="1" applyProtection="1">
      <alignment horizontal="justify" vertical="top" wrapText="1"/>
    </xf>
    <xf numFmtId="4" fontId="2" fillId="3" borderId="5" xfId="6" applyNumberFormat="1" applyFont="1" applyFill="1" applyBorder="1" applyAlignment="1" applyProtection="1">
      <alignment horizontal="right" vertical="top" wrapText="1"/>
    </xf>
    <xf numFmtId="0" fontId="2" fillId="7" borderId="0" xfId="0" applyFont="1" applyFill="1" applyAlignment="1" applyProtection="1">
      <alignment vertical="top"/>
    </xf>
    <xf numFmtId="4" fontId="2" fillId="7" borderId="0" xfId="0" applyNumberFormat="1" applyFont="1" applyFill="1" applyAlignment="1" applyProtection="1">
      <alignment vertical="top"/>
    </xf>
    <xf numFmtId="0" fontId="2" fillId="3" borderId="28" xfId="0" applyFont="1" applyFill="1" applyBorder="1" applyAlignment="1" applyProtection="1">
      <alignment horizontal="right" vertical="top" wrapText="1"/>
    </xf>
    <xf numFmtId="49" fontId="2" fillId="3" borderId="5" xfId="0" applyNumberFormat="1" applyFont="1" applyFill="1" applyBorder="1" applyAlignment="1" applyProtection="1">
      <alignment horizontal="justify" vertical="top" wrapText="1"/>
    </xf>
    <xf numFmtId="0" fontId="2" fillId="3" borderId="15" xfId="0" applyFont="1" applyFill="1" applyBorder="1" applyAlignment="1" applyProtection="1">
      <alignment horizontal="right" vertical="top"/>
    </xf>
    <xf numFmtId="0" fontId="2" fillId="3" borderId="2" xfId="0" applyFont="1" applyFill="1" applyBorder="1" applyAlignment="1" applyProtection="1">
      <alignment horizontal="right" vertical="top"/>
    </xf>
    <xf numFmtId="1" fontId="3" fillId="3" borderId="5" xfId="11" applyNumberFormat="1" applyFont="1" applyFill="1" applyBorder="1" applyAlignment="1" applyProtection="1">
      <alignment horizontal="left" vertical="top"/>
    </xf>
    <xf numFmtId="0" fontId="2" fillId="3" borderId="4" xfId="122" applyFont="1" applyFill="1" applyBorder="1" applyAlignment="1" applyProtection="1">
      <alignment horizontal="left" vertical="top"/>
    </xf>
    <xf numFmtId="4" fontId="2" fillId="3" borderId="28" xfId="0" applyNumberFormat="1" applyFont="1" applyFill="1" applyBorder="1" applyAlignment="1" applyProtection="1">
      <alignment horizontal="right" vertical="top" wrapText="1"/>
    </xf>
    <xf numFmtId="0" fontId="5" fillId="7" borderId="0" xfId="0" applyFont="1" applyFill="1" applyAlignment="1" applyProtection="1">
      <alignment vertical="top"/>
    </xf>
    <xf numFmtId="4" fontId="5" fillId="7" borderId="0" xfId="0" applyNumberFormat="1" applyFont="1" applyFill="1" applyAlignment="1" applyProtection="1">
      <alignment vertical="top"/>
    </xf>
    <xf numFmtId="4" fontId="2" fillId="7" borderId="5" xfId="12" applyNumberFormat="1" applyFont="1" applyFill="1" applyBorder="1" applyAlignment="1" applyProtection="1">
      <alignment vertical="top"/>
    </xf>
    <xf numFmtId="4" fontId="2" fillId="3" borderId="5" xfId="12" applyNumberFormat="1" applyFont="1" applyFill="1" applyBorder="1" applyAlignment="1" applyProtection="1">
      <alignment vertical="top"/>
    </xf>
    <xf numFmtId="39" fontId="2" fillId="3" borderId="4" xfId="22" applyNumberFormat="1" applyFont="1" applyFill="1" applyBorder="1" applyAlignment="1" applyProtection="1">
      <alignment horizontal="right" vertical="top" wrapText="1"/>
    </xf>
    <xf numFmtId="0" fontId="2" fillId="3" borderId="5" xfId="0" applyFont="1" applyFill="1" applyBorder="1" applyAlignment="1" applyProtection="1">
      <alignment horizontal="justify" vertical="top" wrapText="1"/>
    </xf>
    <xf numFmtId="188" fontId="3" fillId="3" borderId="0" xfId="12" applyNumberFormat="1" applyFont="1" applyFill="1" applyBorder="1" applyAlignment="1" applyProtection="1">
      <alignment horizontal="justify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vertical="top" wrapText="1"/>
    </xf>
    <xf numFmtId="0" fontId="2" fillId="3" borderId="14" xfId="0" applyFont="1" applyFill="1" applyBorder="1" applyAlignment="1" applyProtection="1">
      <alignment horizontal="left" vertical="top" wrapText="1"/>
    </xf>
    <xf numFmtId="39" fontId="2" fillId="3" borderId="0" xfId="22" applyNumberFormat="1" applyFont="1" applyFill="1" applyBorder="1" applyAlignment="1" applyProtection="1">
      <alignment horizontal="right" vertical="top" wrapText="1"/>
    </xf>
    <xf numFmtId="167" fontId="2" fillId="3" borderId="15" xfId="0" applyNumberFormat="1" applyFont="1" applyFill="1" applyBorder="1" applyAlignment="1" applyProtection="1">
      <alignment horizontal="right" vertical="top"/>
    </xf>
    <xf numFmtId="167" fontId="2" fillId="3" borderId="5" xfId="0" applyNumberFormat="1" applyFont="1" applyFill="1" applyBorder="1" applyAlignment="1" applyProtection="1">
      <alignment horizontal="center" vertical="top"/>
    </xf>
    <xf numFmtId="167" fontId="2" fillId="3" borderId="5" xfId="0" applyNumberFormat="1" applyFont="1" applyFill="1" applyBorder="1" applyAlignment="1" applyProtection="1">
      <alignment horizontal="right"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vertical="top"/>
    </xf>
    <xf numFmtId="43" fontId="3" fillId="3" borderId="0" xfId="1" applyFont="1" applyFill="1" applyBorder="1" applyAlignment="1" applyProtection="1">
      <alignment horizontal="center" vertical="top" wrapText="1"/>
    </xf>
    <xf numFmtId="168" fontId="7" fillId="3" borderId="15" xfId="2" applyNumberFormat="1" applyFont="1" applyFill="1" applyBorder="1" applyAlignment="1" applyProtection="1">
      <alignment horizontal="right" vertical="top"/>
    </xf>
    <xf numFmtId="0" fontId="7" fillId="3" borderId="5" xfId="2" applyFont="1" applyFill="1" applyBorder="1" applyAlignment="1" applyProtection="1">
      <alignment horizontal="justify" vertical="top" wrapText="1"/>
    </xf>
    <xf numFmtId="165" fontId="5" fillId="3" borderId="5" xfId="3" applyFont="1" applyFill="1" applyBorder="1" applyAlignment="1" applyProtection="1">
      <alignment vertical="top"/>
    </xf>
    <xf numFmtId="167" fontId="5" fillId="3" borderId="5" xfId="2" applyNumberFormat="1" applyFont="1" applyFill="1" applyBorder="1" applyAlignment="1" applyProtection="1">
      <alignment horizontal="center" vertical="top"/>
    </xf>
    <xf numFmtId="4" fontId="5" fillId="3" borderId="16" xfId="2" applyNumberFormat="1" applyFont="1" applyFill="1" applyBorder="1" applyAlignment="1" applyProtection="1">
      <alignment horizontal="right" vertical="top"/>
    </xf>
    <xf numFmtId="0" fontId="5" fillId="3" borderId="0" xfId="0" applyFont="1" applyFill="1" applyBorder="1" applyAlignment="1" applyProtection="1">
      <alignment vertical="top" wrapText="1"/>
    </xf>
    <xf numFmtId="168" fontId="6" fillId="3" borderId="15" xfId="2" applyNumberFormat="1" applyFont="1" applyFill="1" applyBorder="1" applyAlignment="1" applyProtection="1">
      <alignment horizontal="right" vertical="top"/>
    </xf>
    <xf numFmtId="0" fontId="6" fillId="3" borderId="5" xfId="2" applyFont="1" applyFill="1" applyBorder="1" applyAlignment="1" applyProtection="1">
      <alignment vertical="top" wrapText="1"/>
    </xf>
    <xf numFmtId="165" fontId="6" fillId="3" borderId="5" xfId="3" applyFont="1" applyFill="1" applyBorder="1" applyAlignment="1" applyProtection="1">
      <alignment vertical="top"/>
    </xf>
    <xf numFmtId="167" fontId="6" fillId="3" borderId="5" xfId="2" applyNumberFormat="1" applyFont="1" applyFill="1" applyBorder="1" applyAlignment="1" applyProtection="1">
      <alignment horizontal="center" vertical="top"/>
    </xf>
    <xf numFmtId="4" fontId="6" fillId="3" borderId="16" xfId="2" applyNumberFormat="1" applyFont="1" applyFill="1" applyBorder="1" applyAlignment="1" applyProtection="1">
      <alignment horizontal="right" vertical="top"/>
    </xf>
    <xf numFmtId="4" fontId="6" fillId="3" borderId="0" xfId="0" applyNumberFormat="1" applyFont="1" applyFill="1" applyBorder="1" applyAlignment="1" applyProtection="1">
      <alignment vertical="top" wrapText="1"/>
    </xf>
    <xf numFmtId="4" fontId="6" fillId="0" borderId="0" xfId="2" applyNumberFormat="1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vertical="top" wrapText="1"/>
    </xf>
    <xf numFmtId="4" fontId="6" fillId="3" borderId="5" xfId="0" applyNumberFormat="1" applyFont="1" applyFill="1" applyBorder="1" applyAlignment="1" applyProtection="1">
      <alignment vertical="top" wrapText="1"/>
    </xf>
    <xf numFmtId="4" fontId="6" fillId="3" borderId="5" xfId="0" applyNumberFormat="1" applyFont="1" applyFill="1" applyBorder="1" applyAlignment="1" applyProtection="1">
      <alignment horizontal="center" vertical="top"/>
    </xf>
    <xf numFmtId="4" fontId="6" fillId="3" borderId="16" xfId="87" applyNumberFormat="1" applyFont="1" applyFill="1" applyBorder="1" applyAlignment="1" applyProtection="1">
      <alignment vertical="top" wrapText="1"/>
    </xf>
    <xf numFmtId="169" fontId="6" fillId="3" borderId="15" xfId="0" applyNumberFormat="1" applyFont="1" applyFill="1" applyBorder="1" applyAlignment="1" applyProtection="1">
      <alignment horizontal="right" vertical="top"/>
    </xf>
    <xf numFmtId="0" fontId="6" fillId="3" borderId="5" xfId="0" applyNumberFormat="1" applyFont="1" applyFill="1" applyBorder="1" applyAlignment="1" applyProtection="1">
      <alignment vertical="top" wrapText="1"/>
    </xf>
    <xf numFmtId="168" fontId="5" fillId="3" borderId="15" xfId="11" applyNumberFormat="1" applyFont="1" applyFill="1" applyBorder="1" applyAlignment="1" applyProtection="1">
      <alignment horizontal="right" vertical="top" wrapText="1"/>
    </xf>
    <xf numFmtId="0" fontId="5" fillId="3" borderId="5" xfId="0" applyFont="1" applyFill="1" applyBorder="1" applyAlignment="1" applyProtection="1">
      <alignment vertical="top" wrapText="1"/>
    </xf>
    <xf numFmtId="4" fontId="5" fillId="3" borderId="5" xfId="35" applyNumberFormat="1" applyFont="1" applyFill="1" applyBorder="1" applyAlignment="1" applyProtection="1">
      <alignment horizontal="right" vertical="top" wrapText="1"/>
    </xf>
    <xf numFmtId="4" fontId="5" fillId="3" borderId="5" xfId="35" applyNumberFormat="1" applyFont="1" applyFill="1" applyBorder="1" applyAlignment="1" applyProtection="1">
      <alignment horizontal="center" vertical="top"/>
    </xf>
    <xf numFmtId="4" fontId="5" fillId="3" borderId="16" xfId="87" applyNumberFormat="1" applyFont="1" applyFill="1" applyBorder="1" applyAlignment="1" applyProtection="1">
      <alignment vertical="top" wrapText="1"/>
    </xf>
    <xf numFmtId="49" fontId="7" fillId="3" borderId="5" xfId="11" applyNumberFormat="1" applyFont="1" applyFill="1" applyBorder="1" applyAlignment="1" applyProtection="1">
      <alignment horizontal="left" vertical="top" wrapText="1"/>
    </xf>
    <xf numFmtId="168" fontId="6" fillId="3" borderId="15" xfId="0" applyNumberFormat="1" applyFont="1" applyFill="1" applyBorder="1" applyAlignment="1" applyProtection="1">
      <alignment horizontal="right" vertical="top"/>
    </xf>
    <xf numFmtId="4" fontId="6" fillId="3" borderId="5" xfId="89" applyNumberFormat="1" applyFont="1" applyFill="1" applyBorder="1" applyAlignment="1" applyProtection="1">
      <alignment horizontal="center" vertical="top" wrapText="1"/>
    </xf>
    <xf numFmtId="182" fontId="7" fillId="3" borderId="5" xfId="0" applyNumberFormat="1" applyFont="1" applyFill="1" applyBorder="1" applyAlignment="1" applyProtection="1">
      <alignment vertical="top" wrapText="1"/>
    </xf>
    <xf numFmtId="0" fontId="7" fillId="3" borderId="5" xfId="0" applyNumberFormat="1" applyFont="1" applyFill="1" applyBorder="1" applyAlignment="1" applyProtection="1">
      <alignment vertical="top" wrapText="1"/>
    </xf>
    <xf numFmtId="182" fontId="7" fillId="3" borderId="5" xfId="0" applyNumberFormat="1" applyFont="1" applyFill="1" applyBorder="1" applyAlignment="1" applyProtection="1">
      <alignment horizontal="justify" vertical="top" wrapText="1"/>
    </xf>
    <xf numFmtId="1" fontId="7" fillId="3" borderId="22" xfId="41" applyNumberFormat="1" applyFont="1" applyFill="1" applyBorder="1" applyAlignment="1" applyProtection="1">
      <alignment horizontal="right" vertical="top"/>
    </xf>
    <xf numFmtId="0" fontId="7" fillId="3" borderId="10" xfId="41" applyFont="1" applyFill="1" applyBorder="1" applyAlignment="1" applyProtection="1">
      <alignment vertical="top"/>
    </xf>
    <xf numFmtId="4" fontId="6" fillId="3" borderId="10" xfId="0" applyNumberFormat="1" applyFont="1" applyFill="1" applyBorder="1" applyAlignment="1" applyProtection="1">
      <alignment vertical="top"/>
    </xf>
    <xf numFmtId="166" fontId="6" fillId="3" borderId="10" xfId="70" applyFont="1" applyFill="1" applyBorder="1" applyAlignment="1" applyProtection="1">
      <alignment horizontal="center" vertical="top"/>
    </xf>
    <xf numFmtId="167" fontId="6" fillId="3" borderId="23" xfId="41" applyNumberFormat="1" applyFont="1" applyFill="1" applyBorder="1" applyAlignment="1" applyProtection="1">
      <alignment horizontal="right" vertical="top"/>
    </xf>
    <xf numFmtId="0" fontId="6" fillId="3" borderId="0" xfId="2" applyFont="1" applyFill="1" applyBorder="1" applyAlignment="1" applyProtection="1">
      <alignment vertical="top" wrapText="1"/>
    </xf>
    <xf numFmtId="0" fontId="7" fillId="3" borderId="0" xfId="2" applyFont="1" applyFill="1" applyBorder="1" applyAlignment="1" applyProtection="1">
      <alignment vertical="top" wrapText="1"/>
    </xf>
    <xf numFmtId="0" fontId="7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43" fontId="7" fillId="3" borderId="0" xfId="1" applyFont="1" applyFill="1" applyBorder="1" applyAlignment="1" applyProtection="1">
      <alignment horizontal="center" vertical="top" wrapText="1"/>
    </xf>
    <xf numFmtId="168" fontId="6" fillId="3" borderId="22" xfId="41" applyNumberFormat="1" applyFont="1" applyFill="1" applyBorder="1" applyAlignment="1" applyProtection="1">
      <alignment horizontal="right" vertical="top" wrapText="1"/>
    </xf>
    <xf numFmtId="0" fontId="11" fillId="3" borderId="5" xfId="0" applyNumberFormat="1" applyFont="1" applyFill="1" applyBorder="1" applyAlignment="1" applyProtection="1">
      <alignment vertical="top" wrapText="1"/>
    </xf>
    <xf numFmtId="4" fontId="12" fillId="3" borderId="5" xfId="0" applyNumberFormat="1" applyFont="1" applyFill="1" applyBorder="1" applyAlignment="1" applyProtection="1">
      <alignment vertical="top" wrapText="1"/>
    </xf>
    <xf numFmtId="4" fontId="2" fillId="3" borderId="16" xfId="87" applyNumberFormat="1" applyFont="1" applyFill="1" applyBorder="1" applyAlignment="1" applyProtection="1">
      <alignment vertical="top" wrapText="1"/>
    </xf>
    <xf numFmtId="4" fontId="2" fillId="3" borderId="5" xfId="88" applyNumberFormat="1" applyFont="1" applyFill="1" applyBorder="1" applyAlignment="1" applyProtection="1">
      <alignment vertical="top"/>
    </xf>
    <xf numFmtId="4" fontId="2" fillId="3" borderId="5" xfId="35" applyNumberFormat="1" applyFont="1" applyFill="1" applyBorder="1" applyAlignment="1" applyProtection="1">
      <alignment horizontal="center" vertical="top"/>
    </xf>
    <xf numFmtId="4" fontId="2" fillId="3" borderId="5" xfId="88" applyNumberFormat="1" applyFont="1" applyFill="1" applyBorder="1" applyAlignment="1" applyProtection="1">
      <alignment vertical="top" wrapText="1"/>
    </xf>
    <xf numFmtId="49" fontId="7" fillId="3" borderId="5" xfId="11" applyNumberFormat="1" applyFont="1" applyFill="1" applyBorder="1" applyAlignment="1" applyProtection="1">
      <alignment vertical="top" wrapText="1"/>
    </xf>
    <xf numFmtId="0" fontId="6" fillId="3" borderId="5" xfId="90" applyFont="1" applyFill="1" applyBorder="1" applyAlignment="1" applyProtection="1">
      <alignment horizontal="justify" vertical="top" wrapText="1"/>
    </xf>
    <xf numFmtId="4" fontId="6" fillId="3" borderId="5" xfId="35" applyNumberFormat="1" applyFont="1" applyFill="1" applyBorder="1" applyAlignment="1" applyProtection="1">
      <alignment horizontal="right" vertical="top" wrapText="1"/>
    </xf>
    <xf numFmtId="4" fontId="6" fillId="3" borderId="5" xfId="35" applyNumberFormat="1" applyFont="1" applyFill="1" applyBorder="1" applyAlignment="1" applyProtection="1">
      <alignment horizontal="center" vertical="top" wrapText="1"/>
    </xf>
    <xf numFmtId="1" fontId="6" fillId="3" borderId="15" xfId="23" applyNumberFormat="1" applyFont="1" applyFill="1" applyBorder="1" applyAlignment="1" applyProtection="1">
      <alignment vertical="top"/>
    </xf>
    <xf numFmtId="167" fontId="5" fillId="3" borderId="15" xfId="0" applyNumberFormat="1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>
      <alignment horizontal="right" vertical="top"/>
    </xf>
    <xf numFmtId="167" fontId="5" fillId="3" borderId="5" xfId="0" applyNumberFormat="1" applyFont="1" applyFill="1" applyBorder="1" applyAlignment="1" applyProtection="1">
      <alignment horizontal="center" vertical="top"/>
    </xf>
    <xf numFmtId="0" fontId="5" fillId="3" borderId="5" xfId="0" applyFont="1" applyFill="1" applyBorder="1" applyAlignment="1" applyProtection="1">
      <alignment horizontal="center" vertical="top"/>
    </xf>
    <xf numFmtId="167" fontId="7" fillId="3" borderId="16" xfId="0" applyNumberFormat="1" applyFont="1" applyFill="1" applyBorder="1" applyAlignment="1" applyProtection="1">
      <alignment horizontal="right" vertical="top"/>
    </xf>
    <xf numFmtId="0" fontId="5" fillId="3" borderId="0" xfId="2" applyFont="1" applyFill="1" applyBorder="1" applyAlignment="1" applyProtection="1">
      <alignment vertical="top" wrapText="1"/>
    </xf>
    <xf numFmtId="0" fontId="14" fillId="3" borderId="0" xfId="2" applyFont="1" applyFill="1" applyBorder="1" applyAlignment="1" applyProtection="1">
      <alignment vertical="top" wrapText="1"/>
    </xf>
    <xf numFmtId="0" fontId="14" fillId="3" borderId="0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vertical="top"/>
    </xf>
    <xf numFmtId="43" fontId="14" fillId="3" borderId="0" xfId="1" applyFont="1" applyFill="1" applyBorder="1" applyAlignment="1" applyProtection="1">
      <alignment horizontal="center" vertical="top" wrapText="1"/>
    </xf>
    <xf numFmtId="0" fontId="3" fillId="3" borderId="15" xfId="9" applyFont="1" applyFill="1" applyBorder="1" applyAlignment="1" applyProtection="1">
      <alignment horizontal="right" vertical="top" wrapText="1"/>
    </xf>
    <xf numFmtId="0" fontId="3" fillId="3" borderId="5" xfId="9" applyFont="1" applyFill="1" applyBorder="1" applyAlignment="1" applyProtection="1">
      <alignment horizontal="left" vertical="top" wrapText="1"/>
    </xf>
    <xf numFmtId="4" fontId="2" fillId="3" borderId="5" xfId="9" applyNumberFormat="1" applyFont="1" applyFill="1" applyBorder="1" applyAlignment="1" applyProtection="1">
      <alignment vertical="top"/>
    </xf>
    <xf numFmtId="0" fontId="2" fillId="3" borderId="5" xfId="9" applyFont="1" applyFill="1" applyBorder="1" applyAlignment="1" applyProtection="1">
      <alignment horizontal="center" vertical="top"/>
    </xf>
    <xf numFmtId="4" fontId="2" fillId="3" borderId="16" xfId="93" applyNumberFormat="1" applyFont="1" applyFill="1" applyBorder="1" applyAlignment="1" applyProtection="1">
      <alignment vertical="top"/>
    </xf>
    <xf numFmtId="0" fontId="2" fillId="3" borderId="15" xfId="9" applyFont="1" applyFill="1" applyBorder="1" applyAlignment="1" applyProtection="1">
      <alignment horizontal="right" vertical="top" wrapText="1"/>
    </xf>
    <xf numFmtId="0" fontId="2" fillId="3" borderId="5" xfId="9" applyFont="1" applyFill="1" applyBorder="1" applyAlignment="1" applyProtection="1">
      <alignment horizontal="left" vertical="top" wrapText="1"/>
    </xf>
    <xf numFmtId="0" fontId="2" fillId="3" borderId="15" xfId="9" applyFont="1" applyFill="1" applyBorder="1" applyAlignment="1" applyProtection="1">
      <alignment horizontal="right" vertical="top"/>
    </xf>
    <xf numFmtId="2" fontId="3" fillId="2" borderId="29" xfId="13" applyNumberFormat="1" applyFont="1" applyFill="1" applyBorder="1" applyAlignment="1" applyProtection="1">
      <alignment horizontal="right" vertical="top"/>
    </xf>
    <xf numFmtId="0" fontId="3" fillId="2" borderId="30" xfId="13" applyFont="1" applyFill="1" applyBorder="1" applyAlignment="1" applyProtection="1">
      <alignment horizontal="center" vertical="top" wrapText="1"/>
    </xf>
    <xf numFmtId="0" fontId="3" fillId="2" borderId="30" xfId="13" applyFont="1" applyFill="1" applyBorder="1" applyAlignment="1" applyProtection="1">
      <alignment vertical="top"/>
    </xf>
    <xf numFmtId="0" fontId="3" fillId="2" borderId="30" xfId="13" applyFont="1" applyFill="1" applyBorder="1" applyAlignment="1" applyProtection="1">
      <alignment horizontal="center" vertical="top"/>
    </xf>
    <xf numFmtId="4" fontId="3" fillId="2" borderId="31" xfId="13" applyNumberFormat="1" applyFont="1" applyFill="1" applyBorder="1" applyAlignment="1" applyProtection="1">
      <alignment vertical="top"/>
    </xf>
    <xf numFmtId="168" fontId="2" fillId="0" borderId="15" xfId="2" applyNumberFormat="1" applyFont="1" applyFill="1" applyBorder="1" applyAlignment="1" applyProtection="1">
      <alignment horizontal="right" vertical="top"/>
    </xf>
    <xf numFmtId="0" fontId="2" fillId="0" borderId="5" xfId="2" applyFont="1" applyFill="1" applyBorder="1" applyAlignment="1" applyProtection="1">
      <alignment vertical="top" wrapText="1"/>
    </xf>
    <xf numFmtId="165" fontId="2" fillId="0" borderId="5" xfId="3" applyFont="1" applyFill="1" applyBorder="1" applyAlignment="1" applyProtection="1">
      <alignment vertical="top"/>
    </xf>
    <xf numFmtId="167" fontId="2" fillId="0" borderId="5" xfId="2" applyNumberFormat="1" applyFont="1" applyFill="1" applyBorder="1" applyAlignment="1" applyProtection="1">
      <alignment horizontal="center" vertical="top"/>
    </xf>
    <xf numFmtId="4" fontId="2" fillId="0" borderId="16" xfId="2" applyNumberFormat="1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vertical="top" wrapText="1"/>
    </xf>
    <xf numFmtId="168" fontId="3" fillId="3" borderId="15" xfId="2" applyNumberFormat="1" applyFont="1" applyFill="1" applyBorder="1" applyAlignment="1" applyProtection="1">
      <alignment horizontal="center" vertical="top"/>
    </xf>
    <xf numFmtId="0" fontId="3" fillId="3" borderId="5" xfId="2" applyFont="1" applyFill="1" applyBorder="1" applyAlignment="1" applyProtection="1">
      <alignment vertical="top" wrapText="1"/>
    </xf>
    <xf numFmtId="165" fontId="2" fillId="3" borderId="5" xfId="3" applyFont="1" applyFill="1" applyBorder="1" applyAlignment="1" applyProtection="1">
      <alignment vertical="top"/>
    </xf>
    <xf numFmtId="167" fontId="2" fillId="3" borderId="5" xfId="2" applyNumberFormat="1" applyFont="1" applyFill="1" applyBorder="1" applyAlignment="1" applyProtection="1">
      <alignment horizontal="center" vertical="top"/>
    </xf>
    <xf numFmtId="4" fontId="2" fillId="3" borderId="16" xfId="2" applyNumberFormat="1" applyFont="1" applyFill="1" applyBorder="1" applyAlignment="1" applyProtection="1">
      <alignment horizontal="right" vertical="top"/>
    </xf>
    <xf numFmtId="168" fontId="2" fillId="3" borderId="15" xfId="2" applyNumberFormat="1" applyFont="1" applyFill="1" applyBorder="1" applyAlignment="1" applyProtection="1">
      <alignment horizontal="right" vertical="top"/>
    </xf>
    <xf numFmtId="0" fontId="2" fillId="3" borderId="5" xfId="2" applyFont="1" applyFill="1" applyBorder="1" applyAlignment="1" applyProtection="1">
      <alignment vertical="top" wrapText="1"/>
    </xf>
    <xf numFmtId="4" fontId="12" fillId="3" borderId="5" xfId="0" applyNumberFormat="1" applyFont="1" applyFill="1" applyBorder="1" applyAlignment="1" applyProtection="1">
      <alignment horizontal="center" vertical="top"/>
    </xf>
    <xf numFmtId="0" fontId="12" fillId="3" borderId="5" xfId="0" applyNumberFormat="1" applyFont="1" applyFill="1" applyBorder="1" applyAlignment="1" applyProtection="1">
      <alignment vertical="top" wrapText="1"/>
    </xf>
    <xf numFmtId="168" fontId="2" fillId="3" borderId="15" xfId="11" applyNumberFormat="1" applyFont="1" applyFill="1" applyBorder="1" applyAlignment="1" applyProtection="1">
      <alignment horizontal="right" vertical="top" wrapText="1"/>
    </xf>
    <xf numFmtId="4" fontId="2" fillId="3" borderId="5" xfId="35" applyNumberFormat="1" applyFont="1" applyFill="1" applyBorder="1" applyAlignment="1" applyProtection="1">
      <alignment horizontal="right" vertical="top" wrapText="1"/>
    </xf>
    <xf numFmtId="4" fontId="2" fillId="3" borderId="5" xfId="0" applyNumberFormat="1" applyFont="1" applyFill="1" applyBorder="1" applyAlignment="1" applyProtection="1">
      <alignment horizontal="right" vertical="top" wrapText="1"/>
    </xf>
    <xf numFmtId="4" fontId="2" fillId="3" borderId="5" xfId="41" applyNumberFormat="1" applyFont="1" applyFill="1" applyBorder="1" applyAlignment="1" applyProtection="1">
      <alignment horizontal="center" vertical="top"/>
    </xf>
    <xf numFmtId="49" fontId="3" fillId="3" borderId="5" xfId="11" applyNumberFormat="1" applyFont="1" applyFill="1" applyBorder="1" applyAlignment="1" applyProtection="1">
      <alignment horizontal="left" vertical="top" wrapText="1"/>
    </xf>
    <xf numFmtId="168" fontId="2" fillId="3" borderId="15" xfId="0" applyNumberFormat="1" applyFont="1" applyFill="1" applyBorder="1" applyAlignment="1" applyProtection="1">
      <alignment horizontal="right" vertical="top"/>
    </xf>
    <xf numFmtId="4" fontId="2" fillId="3" borderId="5" xfId="89" applyNumberFormat="1" applyFont="1" applyFill="1" applyBorder="1" applyAlignment="1" applyProtection="1">
      <alignment horizontal="center" vertical="top" wrapText="1"/>
    </xf>
    <xf numFmtId="182" fontId="3" fillId="3" borderId="5" xfId="0" applyNumberFormat="1" applyFont="1" applyFill="1" applyBorder="1" applyAlignment="1" applyProtection="1">
      <alignment vertical="top" wrapText="1"/>
    </xf>
    <xf numFmtId="182" fontId="3" fillId="3" borderId="5" xfId="0" applyNumberFormat="1" applyFont="1" applyFill="1" applyBorder="1" applyAlignment="1" applyProtection="1">
      <alignment horizontal="justify" vertical="top" wrapText="1"/>
    </xf>
    <xf numFmtId="1" fontId="3" fillId="3" borderId="22" xfId="41" applyNumberFormat="1" applyFont="1" applyFill="1" applyBorder="1" applyAlignment="1" applyProtection="1">
      <alignment horizontal="right" vertical="top"/>
    </xf>
    <xf numFmtId="0" fontId="3" fillId="3" borderId="10" xfId="41" applyFont="1" applyFill="1" applyBorder="1" applyAlignment="1" applyProtection="1">
      <alignment vertical="top"/>
    </xf>
    <xf numFmtId="4" fontId="12" fillId="3" borderId="10" xfId="0" applyNumberFormat="1" applyFont="1" applyFill="1" applyBorder="1" applyAlignment="1" applyProtection="1">
      <alignment vertical="top"/>
    </xf>
    <xf numFmtId="166" fontId="2" fillId="3" borderId="10" xfId="70" applyFont="1" applyFill="1" applyBorder="1" applyAlignment="1" applyProtection="1">
      <alignment horizontal="center" vertical="top"/>
    </xf>
    <xf numFmtId="167" fontId="2" fillId="3" borderId="23" xfId="41" applyNumberFormat="1" applyFont="1" applyFill="1" applyBorder="1" applyAlignment="1" applyProtection="1">
      <alignment horizontal="right" vertical="top"/>
    </xf>
    <xf numFmtId="168" fontId="2" fillId="3" borderId="22" xfId="41" applyNumberFormat="1" applyFont="1" applyFill="1" applyBorder="1" applyAlignment="1" applyProtection="1">
      <alignment horizontal="right" vertical="top" wrapText="1"/>
    </xf>
    <xf numFmtId="1" fontId="2" fillId="3" borderId="15" xfId="23" applyNumberFormat="1" applyFont="1" applyFill="1" applyBorder="1" applyAlignment="1" applyProtection="1">
      <alignment vertical="top"/>
    </xf>
    <xf numFmtId="4" fontId="2" fillId="3" borderId="5" xfId="35" applyNumberFormat="1" applyFont="1" applyFill="1" applyBorder="1" applyAlignment="1" applyProtection="1">
      <alignment horizontal="center" vertical="top" wrapText="1"/>
    </xf>
    <xf numFmtId="4" fontId="3" fillId="2" borderId="36" xfId="13" applyNumberFormat="1" applyFont="1" applyFill="1" applyBorder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43" fontId="4" fillId="3" borderId="0" xfId="1" applyFont="1" applyFill="1" applyAlignment="1" applyProtection="1">
      <alignment horizontal="center" vertical="top"/>
    </xf>
    <xf numFmtId="4" fontId="2" fillId="3" borderId="0" xfId="2" applyNumberFormat="1" applyFont="1" applyFill="1" applyBorder="1" applyAlignment="1" applyProtection="1">
      <alignment vertical="top" wrapText="1"/>
    </xf>
    <xf numFmtId="0" fontId="3" fillId="3" borderId="0" xfId="0" applyFont="1" applyFill="1" applyAlignment="1" applyProtection="1">
      <alignment vertical="top"/>
    </xf>
    <xf numFmtId="43" fontId="3" fillId="3" borderId="0" xfId="1" applyFont="1" applyFill="1" applyAlignment="1" applyProtection="1">
      <alignment horizontal="center" vertical="top"/>
    </xf>
    <xf numFmtId="4" fontId="2" fillId="3" borderId="16" xfId="3" applyNumberFormat="1" applyFont="1" applyFill="1" applyBorder="1" applyAlignment="1" applyProtection="1">
      <alignment vertical="top"/>
    </xf>
    <xf numFmtId="2" fontId="3" fillId="3" borderId="15" xfId="13" applyNumberFormat="1" applyFont="1" applyFill="1" applyBorder="1" applyAlignment="1" applyProtection="1">
      <alignment horizontal="center" vertical="top"/>
    </xf>
    <xf numFmtId="0" fontId="3" fillId="3" borderId="5" xfId="13" applyFont="1" applyFill="1" applyBorder="1" applyAlignment="1" applyProtection="1">
      <alignment vertical="top" wrapText="1"/>
    </xf>
    <xf numFmtId="4" fontId="2" fillId="3" borderId="5" xfId="13" applyNumberFormat="1" applyFont="1" applyFill="1" applyBorder="1" applyAlignment="1" applyProtection="1">
      <alignment horizontal="center" vertical="top"/>
    </xf>
    <xf numFmtId="4" fontId="2" fillId="3" borderId="5" xfId="13" applyNumberFormat="1" applyFont="1" applyFill="1" applyBorder="1" applyAlignment="1" applyProtection="1">
      <alignment vertical="top"/>
    </xf>
    <xf numFmtId="4" fontId="2" fillId="3" borderId="16" xfId="13" applyNumberFormat="1" applyFont="1" applyFill="1" applyBorder="1" applyAlignment="1" applyProtection="1">
      <alignment vertical="top"/>
    </xf>
    <xf numFmtId="1" fontId="3" fillId="3" borderId="15" xfId="13" applyNumberFormat="1" applyFont="1" applyFill="1" applyBorder="1" applyAlignment="1" applyProtection="1">
      <alignment horizontal="right" vertical="top"/>
    </xf>
    <xf numFmtId="0" fontId="2" fillId="3" borderId="5" xfId="13" applyFont="1" applyFill="1" applyBorder="1" applyAlignment="1" applyProtection="1">
      <alignment vertical="top" wrapText="1"/>
    </xf>
    <xf numFmtId="4" fontId="2" fillId="3" borderId="24" xfId="0" applyNumberFormat="1" applyFont="1" applyFill="1" applyBorder="1" applyAlignment="1" applyProtection="1">
      <alignment vertical="top"/>
    </xf>
    <xf numFmtId="0" fontId="3" fillId="3" borderId="0" xfId="0" applyFont="1" applyFill="1" applyAlignment="1" applyProtection="1">
      <alignment vertical="top" wrapText="1"/>
    </xf>
    <xf numFmtId="2" fontId="2" fillId="3" borderId="15" xfId="13" applyNumberFormat="1" applyFont="1" applyFill="1" applyBorder="1" applyAlignment="1" applyProtection="1">
      <alignment horizontal="right" vertical="top"/>
    </xf>
    <xf numFmtId="168" fontId="3" fillId="3" borderId="15" xfId="13" applyNumberFormat="1" applyFont="1" applyFill="1" applyBorder="1" applyAlignment="1" applyProtection="1">
      <alignment horizontal="right" vertical="top"/>
    </xf>
    <xf numFmtId="4" fontId="27" fillId="3" borderId="5" xfId="14" applyNumberFormat="1" applyFont="1" applyFill="1" applyBorder="1" applyAlignment="1" applyProtection="1">
      <alignment vertical="top" wrapText="1"/>
    </xf>
    <xf numFmtId="4" fontId="27" fillId="3" borderId="5" xfId="13" applyNumberFormat="1" applyFont="1" applyFill="1" applyBorder="1" applyAlignment="1" applyProtection="1">
      <alignment horizontal="center" vertical="top"/>
    </xf>
    <xf numFmtId="0" fontId="2" fillId="3" borderId="5" xfId="13" applyNumberFormat="1" applyFont="1" applyFill="1" applyBorder="1" applyAlignment="1" applyProtection="1">
      <alignment horizontal="left" vertical="top" wrapText="1"/>
    </xf>
    <xf numFmtId="2" fontId="3" fillId="3" borderId="15" xfId="13" applyNumberFormat="1" applyFont="1" applyFill="1" applyBorder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43" fontId="4" fillId="0" borderId="0" xfId="1" applyFont="1" applyAlignment="1" applyProtection="1">
      <alignment horizontal="center" vertical="top"/>
    </xf>
    <xf numFmtId="0" fontId="2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43" fontId="3" fillId="0" borderId="0" xfId="1" applyFont="1" applyAlignment="1" applyProtection="1">
      <alignment horizontal="center" vertical="top"/>
    </xf>
    <xf numFmtId="0" fontId="3" fillId="3" borderId="15" xfId="13" applyFont="1" applyFill="1" applyBorder="1" applyAlignment="1" applyProtection="1">
      <alignment vertical="top"/>
    </xf>
    <xf numFmtId="0" fontId="2" fillId="3" borderId="15" xfId="13" applyFont="1" applyFill="1" applyBorder="1" applyAlignment="1" applyProtection="1">
      <alignment horizontal="right" vertical="top"/>
    </xf>
    <xf numFmtId="43" fontId="2" fillId="3" borderId="0" xfId="2" applyNumberFormat="1" applyFont="1" applyFill="1" applyBorder="1" applyAlignment="1" applyProtection="1">
      <alignment vertical="top" wrapText="1"/>
    </xf>
    <xf numFmtId="4" fontId="2" fillId="0" borderId="0" xfId="0" applyNumberFormat="1" applyFont="1" applyFill="1" applyBorder="1" applyAlignment="1" applyProtection="1">
      <alignment vertical="top"/>
    </xf>
    <xf numFmtId="43" fontId="2" fillId="0" borderId="0" xfId="0" applyNumberFormat="1" applyFont="1" applyFill="1" applyAlignment="1" applyProtection="1">
      <alignment vertical="top"/>
    </xf>
    <xf numFmtId="0" fontId="4" fillId="3" borderId="0" xfId="0" applyFont="1" applyFill="1" applyAlignment="1" applyProtection="1">
      <alignment vertical="top" wrapText="1"/>
    </xf>
    <xf numFmtId="43" fontId="4" fillId="3" borderId="0" xfId="1" applyFont="1" applyFill="1" applyAlignment="1" applyProtection="1">
      <alignment horizontal="center" vertical="top" wrapText="1"/>
    </xf>
    <xf numFmtId="0" fontId="2" fillId="3" borderId="15" xfId="13" applyFont="1" applyFill="1" applyBorder="1" applyAlignment="1" applyProtection="1">
      <alignment horizontal="right" vertical="top" wrapText="1"/>
    </xf>
    <xf numFmtId="4" fontId="2" fillId="3" borderId="5" xfId="14" applyNumberFormat="1" applyFont="1" applyFill="1" applyBorder="1" applyAlignment="1" applyProtection="1">
      <alignment horizontal="right" vertical="top" wrapText="1"/>
    </xf>
    <xf numFmtId="0" fontId="14" fillId="0" borderId="0" xfId="0" applyFont="1" applyFill="1" applyAlignment="1" applyProtection="1">
      <alignment vertical="top"/>
    </xf>
    <xf numFmtId="1" fontId="2" fillId="3" borderId="15" xfId="13" applyNumberFormat="1" applyFont="1" applyFill="1" applyBorder="1" applyAlignment="1" applyProtection="1">
      <alignment horizontal="right" vertical="top"/>
    </xf>
    <xf numFmtId="4" fontId="6" fillId="3" borderId="24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43" fontId="2" fillId="3" borderId="0" xfId="0" applyNumberFormat="1" applyFont="1" applyFill="1" applyAlignment="1" applyProtection="1">
      <alignment vertical="top"/>
    </xf>
    <xf numFmtId="167" fontId="2" fillId="3" borderId="24" xfId="0" applyNumberFormat="1" applyFont="1" applyFill="1" applyBorder="1" applyAlignment="1" applyProtection="1">
      <alignment horizontal="right" vertical="top"/>
    </xf>
    <xf numFmtId="4" fontId="5" fillId="3" borderId="24" xfId="0" applyNumberFormat="1" applyFont="1" applyFill="1" applyBorder="1" applyAlignment="1" applyProtection="1">
      <alignment vertical="top"/>
    </xf>
    <xf numFmtId="43" fontId="4" fillId="4" borderId="0" xfId="1" applyFont="1" applyFill="1" applyAlignment="1" applyProtection="1">
      <alignment horizontal="center" vertical="top"/>
    </xf>
    <xf numFmtId="0" fontId="2" fillId="4" borderId="0" xfId="0" applyFont="1" applyFill="1" applyAlignment="1" applyProtection="1">
      <alignment vertical="top"/>
    </xf>
    <xf numFmtId="0" fontId="3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43" fontId="4" fillId="3" borderId="1" xfId="1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vertical="top"/>
    </xf>
    <xf numFmtId="4" fontId="3" fillId="3" borderId="24" xfId="0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top" wrapText="1"/>
    </xf>
    <xf numFmtId="43" fontId="4" fillId="3" borderId="0" xfId="0" applyNumberFormat="1" applyFont="1" applyFill="1" applyBorder="1" applyAlignment="1" applyProtection="1">
      <alignment vertical="top" wrapText="1"/>
    </xf>
    <xf numFmtId="39" fontId="2" fillId="3" borderId="5" xfId="16" applyNumberFormat="1" applyFont="1" applyFill="1" applyBorder="1" applyAlignment="1" applyProtection="1">
      <alignment vertical="top" wrapText="1"/>
    </xf>
    <xf numFmtId="4" fontId="2" fillId="3" borderId="5" xfId="16" applyNumberFormat="1" applyFont="1" applyFill="1" applyBorder="1" applyAlignment="1" applyProtection="1">
      <alignment horizontal="center" vertical="top" wrapText="1"/>
    </xf>
    <xf numFmtId="39" fontId="2" fillId="3" borderId="0" xfId="0" applyNumberFormat="1" applyFont="1" applyFill="1" applyBorder="1" applyAlignment="1" applyProtection="1">
      <alignment vertical="top"/>
    </xf>
    <xf numFmtId="39" fontId="2" fillId="3" borderId="0" xfId="0" applyNumberFormat="1" applyFont="1" applyFill="1" applyAlignment="1" applyProtection="1">
      <alignment vertical="top"/>
    </xf>
    <xf numFmtId="39" fontId="4" fillId="3" borderId="0" xfId="0" applyNumberFormat="1" applyFont="1" applyFill="1" applyAlignment="1" applyProtection="1">
      <alignment vertical="top"/>
    </xf>
    <xf numFmtId="37" fontId="3" fillId="3" borderId="15" xfId="16" applyNumberFormat="1" applyFont="1" applyFill="1" applyBorder="1" applyAlignment="1" applyProtection="1">
      <alignment horizontal="right" vertical="top" wrapText="1"/>
    </xf>
    <xf numFmtId="184" fontId="2" fillId="3" borderId="15" xfId="16" applyNumberFormat="1" applyFont="1" applyFill="1" applyBorder="1" applyAlignment="1" applyProtection="1">
      <alignment horizontal="right" vertical="top" wrapText="1"/>
    </xf>
    <xf numFmtId="39" fontId="2" fillId="3" borderId="5" xfId="4" applyNumberFormat="1" applyFont="1" applyFill="1" applyBorder="1" applyAlignment="1" applyProtection="1">
      <alignment vertical="top" wrapText="1"/>
    </xf>
    <xf numFmtId="39" fontId="2" fillId="3" borderId="15" xfId="16" applyNumberFormat="1" applyFont="1" applyFill="1" applyBorder="1" applyAlignment="1" applyProtection="1">
      <alignment horizontal="right" vertical="top" wrapText="1"/>
    </xf>
    <xf numFmtId="39" fontId="3" fillId="3" borderId="5" xfId="16" applyNumberFormat="1" applyFont="1" applyFill="1" applyBorder="1" applyAlignment="1" applyProtection="1">
      <alignment vertical="top" wrapText="1"/>
    </xf>
    <xf numFmtId="39" fontId="2" fillId="3" borderId="5" xfId="0" applyNumberFormat="1" applyFont="1" applyFill="1" applyBorder="1" applyAlignment="1" applyProtection="1">
      <alignment horizontal="left" vertical="top" wrapText="1"/>
    </xf>
    <xf numFmtId="43" fontId="2" fillId="3" borderId="5" xfId="18" applyFont="1" applyFill="1" applyBorder="1" applyAlignment="1" applyProtection="1">
      <alignment horizontal="center" vertical="top"/>
    </xf>
    <xf numFmtId="4" fontId="2" fillId="3" borderId="5" xfId="0" applyNumberFormat="1" applyFont="1" applyFill="1" applyBorder="1" applyAlignment="1" applyProtection="1">
      <alignment horizontal="center" vertical="top" wrapText="1"/>
    </xf>
    <xf numFmtId="184" fontId="5" fillId="3" borderId="15" xfId="16" applyNumberFormat="1" applyFont="1" applyFill="1" applyBorder="1" applyAlignment="1" applyProtection="1">
      <alignment horizontal="right" vertical="top" wrapText="1"/>
    </xf>
    <xf numFmtId="0" fontId="5" fillId="3" borderId="0" xfId="0" applyFont="1" applyFill="1" applyAlignment="1" applyProtection="1">
      <alignment vertical="top"/>
    </xf>
    <xf numFmtId="43" fontId="4" fillId="8" borderId="0" xfId="1" applyFont="1" applyFill="1" applyAlignment="1" applyProtection="1">
      <alignment horizontal="center" vertical="top"/>
    </xf>
    <xf numFmtId="0" fontId="2" fillId="8" borderId="0" xfId="0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 wrapText="1"/>
    </xf>
    <xf numFmtId="43" fontId="4" fillId="8" borderId="0" xfId="1" applyFont="1" applyFill="1" applyAlignment="1" applyProtection="1">
      <alignment horizontal="center" vertical="top" wrapText="1"/>
    </xf>
    <xf numFmtId="0" fontId="2" fillId="8" borderId="0" xfId="0" applyFont="1" applyFill="1" applyAlignment="1" applyProtection="1">
      <alignment vertical="top" wrapText="1"/>
    </xf>
    <xf numFmtId="4" fontId="2" fillId="3" borderId="27" xfId="0" applyNumberFormat="1" applyFont="1" applyFill="1" applyBorder="1" applyAlignment="1" applyProtection="1">
      <alignment vertical="top"/>
    </xf>
    <xf numFmtId="0" fontId="2" fillId="3" borderId="6" xfId="0" applyNumberFormat="1" applyFont="1" applyFill="1" applyBorder="1" applyAlignment="1" applyProtection="1">
      <alignment horizontal="justify" vertical="top" wrapText="1"/>
    </xf>
    <xf numFmtId="4" fontId="2" fillId="3" borderId="7" xfId="72" applyNumberFormat="1" applyFont="1" applyFill="1" applyBorder="1" applyAlignment="1" applyProtection="1">
      <alignment vertical="top"/>
    </xf>
    <xf numFmtId="4" fontId="2" fillId="3" borderId="6" xfId="72" applyNumberFormat="1" applyFont="1" applyFill="1" applyBorder="1" applyAlignment="1" applyProtection="1">
      <alignment horizontal="center" vertical="top"/>
    </xf>
    <xf numFmtId="4" fontId="2" fillId="3" borderId="16" xfId="41" applyNumberFormat="1" applyFont="1" applyFill="1" applyBorder="1" applyAlignment="1" applyProtection="1">
      <alignment vertical="top"/>
    </xf>
    <xf numFmtId="2" fontId="2" fillId="3" borderId="15" xfId="0" applyNumberFormat="1" applyFont="1" applyFill="1" applyBorder="1" applyAlignment="1" applyProtection="1">
      <alignment horizontal="right" vertical="top"/>
    </xf>
    <xf numFmtId="0" fontId="3" fillId="0" borderId="0" xfId="0" applyFont="1" applyFill="1" applyAlignment="1" applyProtection="1">
      <alignment vertical="top" wrapText="1"/>
    </xf>
    <xf numFmtId="43" fontId="4" fillId="5" borderId="0" xfId="1" applyFont="1" applyFill="1" applyAlignment="1" applyProtection="1">
      <alignment horizontal="center" vertical="top" wrapText="1"/>
    </xf>
    <xf numFmtId="0" fontId="3" fillId="5" borderId="0" xfId="0" applyFont="1" applyFill="1" applyAlignment="1" applyProtection="1">
      <alignment vertical="top" wrapText="1"/>
    </xf>
    <xf numFmtId="43" fontId="4" fillId="7" borderId="0" xfId="1" applyFont="1" applyFill="1" applyAlignment="1" applyProtection="1">
      <alignment horizontal="center" vertical="top"/>
    </xf>
    <xf numFmtId="4" fontId="2" fillId="3" borderId="23" xfId="41" applyNumberFormat="1" applyFont="1" applyFill="1" applyBorder="1" applyAlignment="1" applyProtection="1">
      <alignment vertical="top"/>
    </xf>
    <xf numFmtId="4" fontId="2" fillId="3" borderId="26" xfId="9" applyNumberFormat="1" applyFont="1" applyFill="1" applyBorder="1" applyAlignment="1" applyProtection="1">
      <alignment vertical="top"/>
    </xf>
    <xf numFmtId="0" fontId="2" fillId="3" borderId="12" xfId="17" applyFont="1" applyFill="1" applyBorder="1" applyAlignment="1" applyProtection="1">
      <alignment vertical="top"/>
    </xf>
    <xf numFmtId="4" fontId="2" fillId="3" borderId="26" xfId="41" applyNumberFormat="1" applyFont="1" applyFill="1" applyBorder="1" applyAlignment="1" applyProtection="1">
      <alignment vertical="top"/>
    </xf>
    <xf numFmtId="0" fontId="3" fillId="3" borderId="15" xfId="13" applyFont="1" applyFill="1" applyBorder="1" applyAlignment="1" applyProtection="1">
      <alignment horizontal="center" vertical="top"/>
    </xf>
    <xf numFmtId="0" fontId="3" fillId="3" borderId="5" xfId="13" applyFont="1" applyFill="1" applyBorder="1" applyAlignment="1" applyProtection="1">
      <alignment horizontal="right" vertical="top" wrapText="1"/>
    </xf>
    <xf numFmtId="4" fontId="3" fillId="3" borderId="5" xfId="13" applyNumberFormat="1" applyFont="1" applyFill="1" applyBorder="1" applyAlignment="1" applyProtection="1">
      <alignment horizontal="center" vertical="top"/>
    </xf>
    <xf numFmtId="4" fontId="3" fillId="3" borderId="16" xfId="13" applyNumberFormat="1" applyFont="1" applyFill="1" applyBorder="1" applyAlignment="1" applyProtection="1">
      <alignment horizontal="right" vertical="top"/>
    </xf>
    <xf numFmtId="0" fontId="3" fillId="3" borderId="3" xfId="0" applyFont="1" applyFill="1" applyBorder="1" applyAlignment="1" applyProtection="1">
      <alignment vertical="top"/>
    </xf>
    <xf numFmtId="43" fontId="3" fillId="3" borderId="1" xfId="1" applyFont="1" applyFill="1" applyBorder="1" applyAlignment="1" applyProtection="1">
      <alignment horizontal="center" vertical="top"/>
    </xf>
    <xf numFmtId="4" fontId="3" fillId="3" borderId="5" xfId="13" applyNumberFormat="1" applyFont="1" applyFill="1" applyBorder="1" applyAlignment="1" applyProtection="1">
      <alignment vertical="top"/>
    </xf>
    <xf numFmtId="4" fontId="3" fillId="3" borderId="16" xfId="13" applyNumberFormat="1" applyFont="1" applyFill="1" applyBorder="1" applyAlignment="1" applyProtection="1">
      <alignment vertical="top"/>
    </xf>
    <xf numFmtId="1" fontId="3" fillId="3" borderId="15" xfId="0" applyNumberFormat="1" applyFont="1" applyFill="1" applyBorder="1" applyAlignment="1" applyProtection="1">
      <alignment horizontal="right" vertical="top"/>
    </xf>
    <xf numFmtId="4" fontId="2" fillId="3" borderId="13" xfId="16" applyNumberFormat="1" applyFont="1" applyFill="1" applyBorder="1" applyAlignment="1" applyProtection="1">
      <alignment horizontal="center" vertical="top" wrapText="1"/>
    </xf>
    <xf numFmtId="4" fontId="3" fillId="3" borderId="0" xfId="0" applyNumberFormat="1" applyFont="1" applyFill="1" applyBorder="1" applyAlignment="1" applyProtection="1">
      <alignment vertical="top"/>
    </xf>
    <xf numFmtId="43" fontId="3" fillId="3" borderId="0" xfId="1" applyFont="1" applyFill="1" applyBorder="1" applyAlignment="1" applyProtection="1">
      <alignment horizontal="center" vertical="top"/>
    </xf>
    <xf numFmtId="0" fontId="12" fillId="3" borderId="5" xfId="0" applyFont="1" applyFill="1" applyBorder="1" applyAlignment="1" applyProtection="1">
      <alignment horizontal="center" vertical="top"/>
    </xf>
    <xf numFmtId="1" fontId="3" fillId="3" borderId="15" xfId="17" applyNumberFormat="1" applyFont="1" applyFill="1" applyBorder="1" applyAlignment="1" applyProtection="1">
      <alignment horizontal="right" vertical="top"/>
    </xf>
    <xf numFmtId="0" fontId="11" fillId="3" borderId="5" xfId="0" applyFont="1" applyFill="1" applyBorder="1" applyAlignment="1" applyProtection="1">
      <alignment vertical="top" wrapText="1"/>
    </xf>
    <xf numFmtId="167" fontId="2" fillId="3" borderId="5" xfId="17" applyNumberFormat="1" applyFont="1" applyFill="1" applyBorder="1" applyAlignment="1" applyProtection="1">
      <alignment horizontal="center" vertical="top"/>
    </xf>
    <xf numFmtId="168" fontId="2" fillId="3" borderId="15" xfId="17" applyNumberFormat="1" applyFont="1" applyFill="1" applyBorder="1" applyAlignment="1" applyProtection="1">
      <alignment horizontal="right" vertical="top"/>
    </xf>
    <xf numFmtId="0" fontId="3" fillId="3" borderId="5" xfId="17" applyFont="1" applyFill="1" applyBorder="1" applyAlignment="1" applyProtection="1">
      <alignment vertical="top" wrapText="1"/>
    </xf>
    <xf numFmtId="167" fontId="2" fillId="3" borderId="24" xfId="17" applyNumberFormat="1" applyFont="1" applyFill="1" applyBorder="1" applyAlignment="1" applyProtection="1">
      <alignment vertical="top"/>
    </xf>
    <xf numFmtId="168" fontId="2" fillId="3" borderId="15" xfId="17" applyNumberFormat="1" applyFont="1" applyFill="1" applyBorder="1" applyAlignment="1" applyProtection="1">
      <alignment vertical="top"/>
    </xf>
    <xf numFmtId="168" fontId="5" fillId="3" borderId="15" xfId="17" applyNumberFormat="1" applyFont="1" applyFill="1" applyBorder="1" applyAlignment="1" applyProtection="1">
      <alignment vertical="top"/>
    </xf>
    <xf numFmtId="0" fontId="5" fillId="3" borderId="5" xfId="17" applyFont="1" applyFill="1" applyBorder="1" applyAlignment="1" applyProtection="1">
      <alignment vertical="top" wrapText="1"/>
    </xf>
    <xf numFmtId="4" fontId="5" fillId="3" borderId="5" xfId="14" applyNumberFormat="1" applyFont="1" applyFill="1" applyBorder="1" applyAlignment="1" applyProtection="1">
      <alignment vertical="top" wrapText="1"/>
    </xf>
    <xf numFmtId="167" fontId="5" fillId="3" borderId="5" xfId="17" applyNumberFormat="1" applyFont="1" applyFill="1" applyBorder="1" applyAlignment="1" applyProtection="1">
      <alignment horizontal="center" vertical="top"/>
    </xf>
    <xf numFmtId="4" fontId="5" fillId="3" borderId="16" xfId="13" applyNumberFormat="1" applyFont="1" applyFill="1" applyBorder="1" applyAlignment="1" applyProtection="1">
      <alignment vertical="top"/>
    </xf>
    <xf numFmtId="4" fontId="14" fillId="3" borderId="0" xfId="0" applyNumberFormat="1" applyFont="1" applyFill="1" applyBorder="1" applyAlignment="1" applyProtection="1">
      <alignment vertical="top"/>
    </xf>
    <xf numFmtId="0" fontId="14" fillId="3" borderId="0" xfId="0" applyFont="1" applyFill="1" applyAlignment="1" applyProtection="1">
      <alignment vertical="top"/>
    </xf>
    <xf numFmtId="43" fontId="14" fillId="3" borderId="0" xfId="1" applyFont="1" applyFill="1" applyAlignment="1" applyProtection="1">
      <alignment horizontal="center" vertical="top"/>
    </xf>
    <xf numFmtId="4" fontId="2" fillId="3" borderId="5" xfId="17" applyNumberFormat="1" applyFont="1" applyFill="1" applyBorder="1" applyAlignment="1" applyProtection="1">
      <alignment vertical="top"/>
    </xf>
    <xf numFmtId="0" fontId="2" fillId="3" borderId="5" xfId="17" applyFont="1" applyFill="1" applyBorder="1" applyAlignment="1" applyProtection="1">
      <alignment vertical="top" wrapText="1"/>
    </xf>
    <xf numFmtId="2" fontId="2" fillId="3" borderId="15" xfId="17" applyNumberFormat="1" applyFont="1" applyFill="1" applyBorder="1" applyAlignment="1" applyProtection="1">
      <alignment vertical="top"/>
    </xf>
    <xf numFmtId="39" fontId="2" fillId="0" borderId="0" xfId="0" applyNumberFormat="1" applyFont="1" applyFill="1" applyBorder="1" applyAlignment="1" applyProtection="1">
      <alignment vertical="top"/>
    </xf>
    <xf numFmtId="39" fontId="2" fillId="0" borderId="0" xfId="0" applyNumberFormat="1" applyFont="1" applyFill="1" applyAlignment="1" applyProtection="1">
      <alignment vertical="top"/>
    </xf>
    <xf numFmtId="39" fontId="4" fillId="0" borderId="0" xfId="0" applyNumberFormat="1" applyFont="1" applyFill="1" applyAlignment="1" applyProtection="1">
      <alignment vertical="top"/>
    </xf>
    <xf numFmtId="1" fontId="2" fillId="3" borderId="15" xfId="17" applyNumberFormat="1" applyFont="1" applyFill="1" applyBorder="1" applyAlignment="1" applyProtection="1">
      <alignment horizontal="right" vertical="top"/>
    </xf>
    <xf numFmtId="4" fontId="2" fillId="3" borderId="5" xfId="17" applyNumberFormat="1" applyFont="1" applyFill="1" applyBorder="1" applyAlignment="1" applyProtection="1">
      <alignment vertical="top" wrapText="1"/>
    </xf>
    <xf numFmtId="0" fontId="2" fillId="3" borderId="4" xfId="41" applyFont="1" applyFill="1" applyBorder="1" applyAlignment="1" applyProtection="1">
      <alignment vertical="top" wrapText="1"/>
    </xf>
    <xf numFmtId="0" fontId="2" fillId="3" borderId="10" xfId="17" applyFont="1" applyFill="1" applyBorder="1" applyAlignment="1" applyProtection="1">
      <alignment horizontal="justify" vertical="top" wrapText="1"/>
    </xf>
    <xf numFmtId="167" fontId="2" fillId="3" borderId="10" xfId="17" applyNumberFormat="1" applyFont="1" applyFill="1" applyBorder="1" applyAlignment="1" applyProtection="1">
      <alignment vertical="top"/>
    </xf>
    <xf numFmtId="167" fontId="2" fillId="3" borderId="10" xfId="17" applyNumberFormat="1" applyFont="1" applyFill="1" applyBorder="1" applyAlignment="1" applyProtection="1">
      <alignment horizontal="center" vertical="top"/>
    </xf>
    <xf numFmtId="4" fontId="2" fillId="3" borderId="23" xfId="9" applyNumberFormat="1" applyFont="1" applyFill="1" applyBorder="1" applyAlignment="1" applyProtection="1">
      <alignment vertical="top"/>
    </xf>
    <xf numFmtId="2" fontId="2" fillId="3" borderId="15" xfId="17" applyNumberFormat="1" applyFont="1" applyFill="1" applyBorder="1" applyAlignment="1" applyProtection="1">
      <alignment horizontal="right" vertical="top"/>
    </xf>
    <xf numFmtId="167" fontId="2" fillId="3" borderId="0" xfId="17" applyNumberFormat="1" applyFont="1" applyFill="1" applyBorder="1" applyAlignment="1" applyProtection="1">
      <alignment horizontal="center" vertical="top"/>
    </xf>
    <xf numFmtId="39" fontId="2" fillId="7" borderId="0" xfId="0" applyNumberFormat="1" applyFont="1" applyFill="1" applyAlignment="1" applyProtection="1">
      <alignment vertical="top"/>
    </xf>
    <xf numFmtId="43" fontId="4" fillId="3" borderId="0" xfId="0" applyNumberFormat="1" applyFont="1" applyFill="1" applyAlignment="1" applyProtection="1">
      <alignment vertical="top"/>
    </xf>
    <xf numFmtId="4" fontId="14" fillId="3" borderId="5" xfId="14" applyNumberFormat="1" applyFont="1" applyFill="1" applyBorder="1" applyAlignment="1" applyProtection="1">
      <alignment vertical="top" wrapText="1"/>
    </xf>
    <xf numFmtId="4" fontId="14" fillId="3" borderId="5" xfId="13" applyNumberFormat="1" applyFont="1" applyFill="1" applyBorder="1" applyAlignment="1" applyProtection="1">
      <alignment horizontal="center" vertical="top"/>
    </xf>
    <xf numFmtId="4" fontId="14" fillId="3" borderId="16" xfId="13" applyNumberFormat="1" applyFont="1" applyFill="1" applyBorder="1" applyAlignment="1" applyProtection="1">
      <alignment vertical="top"/>
    </xf>
    <xf numFmtId="4" fontId="3" fillId="3" borderId="5" xfId="14" applyNumberFormat="1" applyFont="1" applyFill="1" applyBorder="1" applyAlignment="1" applyProtection="1">
      <alignment vertical="top" wrapText="1"/>
    </xf>
    <xf numFmtId="0" fontId="6" fillId="3" borderId="5" xfId="19" applyNumberFormat="1" applyFont="1" applyFill="1" applyBorder="1" applyAlignment="1" applyProtection="1">
      <alignment horizontal="center" vertical="top" wrapText="1"/>
    </xf>
    <xf numFmtId="0" fontId="2" fillId="3" borderId="15" xfId="0" applyFont="1" applyFill="1" applyBorder="1" applyAlignment="1" applyProtection="1">
      <alignment vertical="top" wrapText="1"/>
    </xf>
    <xf numFmtId="4" fontId="2" fillId="3" borderId="0" xfId="0" applyNumberFormat="1" applyFont="1" applyFill="1" applyBorder="1" applyAlignment="1" applyProtection="1">
      <alignment horizontal="center" vertical="top"/>
    </xf>
    <xf numFmtId="4" fontId="2" fillId="3" borderId="5" xfId="0" applyNumberFormat="1" applyFont="1" applyFill="1" applyBorder="1" applyAlignment="1" applyProtection="1">
      <alignment horizontal="right" vertical="top"/>
    </xf>
    <xf numFmtId="39" fontId="12" fillId="3" borderId="16" xfId="0" applyNumberFormat="1" applyFont="1" applyFill="1" applyBorder="1" applyAlignment="1" applyProtection="1">
      <alignment horizontal="right" vertical="top" wrapText="1"/>
    </xf>
    <xf numFmtId="0" fontId="2" fillId="3" borderId="5" xfId="0" applyNumberFormat="1" applyFont="1" applyFill="1" applyBorder="1" applyAlignment="1" applyProtection="1">
      <alignment horizontal="left" vertical="top" wrapText="1"/>
    </xf>
    <xf numFmtId="4" fontId="12" fillId="3" borderId="5" xfId="25" applyNumberFormat="1" applyFont="1" applyFill="1" applyBorder="1" applyAlignment="1" applyProtection="1">
      <alignment vertical="top"/>
    </xf>
    <xf numFmtId="43" fontId="2" fillId="3" borderId="0" xfId="0" applyNumberFormat="1" applyFont="1" applyFill="1" applyBorder="1" applyAlignment="1" applyProtection="1">
      <alignment vertical="top"/>
    </xf>
    <xf numFmtId="1" fontId="3" fillId="3" borderId="15" xfId="0" applyNumberFormat="1" applyFont="1" applyFill="1" applyBorder="1" applyAlignment="1" applyProtection="1">
      <alignment vertical="top"/>
    </xf>
    <xf numFmtId="168" fontId="2" fillId="3" borderId="15" xfId="0" applyNumberFormat="1" applyFont="1" applyFill="1" applyBorder="1" applyAlignment="1" applyProtection="1">
      <alignment vertical="top"/>
    </xf>
    <xf numFmtId="1" fontId="12" fillId="3" borderId="15" xfId="0" applyNumberFormat="1" applyFont="1" applyFill="1" applyBorder="1" applyAlignment="1" applyProtection="1">
      <alignment horizontal="right" vertical="top"/>
    </xf>
    <xf numFmtId="0" fontId="12" fillId="3" borderId="5" xfId="0" applyFont="1" applyFill="1" applyBorder="1" applyAlignment="1" applyProtection="1">
      <alignment horizontal="left" vertical="top" wrapText="1"/>
    </xf>
    <xf numFmtId="43" fontId="4" fillId="3" borderId="0" xfId="1" applyFont="1" applyFill="1" applyBorder="1" applyAlignment="1" applyProtection="1">
      <alignment horizontal="center" vertical="top"/>
    </xf>
    <xf numFmtId="39" fontId="2" fillId="3" borderId="5" xfId="13" applyNumberFormat="1" applyFont="1" applyFill="1" applyBorder="1" applyAlignment="1" applyProtection="1">
      <alignment horizontal="left" vertical="top" wrapText="1"/>
    </xf>
    <xf numFmtId="4" fontId="2" fillId="3" borderId="5" xfId="4" applyNumberFormat="1" applyFont="1" applyFill="1" applyBorder="1" applyAlignment="1" applyProtection="1">
      <alignment horizontal="center" vertical="top"/>
    </xf>
    <xf numFmtId="43" fontId="2" fillId="3" borderId="0" xfId="1" applyFont="1" applyFill="1" applyBorder="1" applyAlignment="1" applyProtection="1">
      <alignment vertical="top" wrapText="1"/>
    </xf>
    <xf numFmtId="0" fontId="3" fillId="3" borderId="5" xfId="13" applyFont="1" applyFill="1" applyBorder="1" applyAlignment="1" applyProtection="1">
      <alignment horizontal="center" vertical="top" wrapText="1"/>
    </xf>
    <xf numFmtId="43" fontId="4" fillId="0" borderId="0" xfId="0" applyNumberFormat="1" applyFont="1" applyFill="1" applyAlignment="1" applyProtection="1">
      <alignment vertical="top" wrapText="1"/>
    </xf>
    <xf numFmtId="167" fontId="6" fillId="3" borderId="24" xfId="0" applyNumberFormat="1" applyFont="1" applyFill="1" applyBorder="1" applyAlignment="1" applyProtection="1">
      <alignment horizontal="right" vertical="top"/>
    </xf>
    <xf numFmtId="167" fontId="6" fillId="3" borderId="24" xfId="9" applyNumberFormat="1" applyFont="1" applyFill="1" applyBorder="1" applyAlignment="1" applyProtection="1">
      <alignment vertical="top"/>
    </xf>
    <xf numFmtId="167" fontId="2" fillId="3" borderId="24" xfId="9" applyNumberFormat="1" applyFont="1" applyFill="1" applyBorder="1" applyAlignment="1" applyProtection="1">
      <alignment vertical="top"/>
    </xf>
    <xf numFmtId="43" fontId="3" fillId="3" borderId="0" xfId="1" applyFont="1" applyFill="1" applyAlignment="1" applyProtection="1">
      <alignment horizontal="center" vertical="top" wrapText="1"/>
    </xf>
    <xf numFmtId="43" fontId="4" fillId="7" borderId="0" xfId="1" applyFont="1" applyFill="1" applyAlignment="1" applyProtection="1">
      <alignment horizontal="center" vertical="top" wrapText="1"/>
    </xf>
    <xf numFmtId="0" fontId="2" fillId="7" borderId="0" xfId="0" applyFont="1" applyFill="1" applyAlignment="1" applyProtection="1">
      <alignment vertical="top" wrapText="1"/>
    </xf>
    <xf numFmtId="0" fontId="3" fillId="3" borderId="5" xfId="0" applyFont="1" applyFill="1" applyBorder="1" applyAlignment="1" applyProtection="1">
      <alignment vertical="top"/>
    </xf>
    <xf numFmtId="0" fontId="2" fillId="3" borderId="16" xfId="0" applyFont="1" applyFill="1" applyBorder="1" applyAlignment="1" applyProtection="1">
      <alignment vertical="top"/>
    </xf>
    <xf numFmtId="1" fontId="2" fillId="3" borderId="15" xfId="0" applyNumberFormat="1" applyFont="1" applyFill="1" applyBorder="1" applyAlignment="1" applyProtection="1">
      <alignment vertical="top"/>
    </xf>
    <xf numFmtId="0" fontId="2" fillId="3" borderId="5" xfId="9" applyFont="1" applyFill="1" applyBorder="1" applyAlignment="1" applyProtection="1">
      <alignment vertical="top"/>
    </xf>
    <xf numFmtId="4" fontId="2" fillId="3" borderId="5" xfId="9" applyNumberFormat="1" applyFont="1" applyFill="1" applyBorder="1" applyAlignment="1" applyProtection="1">
      <alignment vertical="top" wrapText="1"/>
    </xf>
    <xf numFmtId="170" fontId="2" fillId="3" borderId="5" xfId="9" applyNumberFormat="1" applyFont="1" applyFill="1" applyBorder="1" applyAlignment="1" applyProtection="1">
      <alignment horizontal="center" vertical="top"/>
    </xf>
    <xf numFmtId="0" fontId="2" fillId="3" borderId="5" xfId="9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horizontal="left" vertical="top" wrapText="1"/>
    </xf>
    <xf numFmtId="4" fontId="2" fillId="3" borderId="16" xfId="0" applyNumberFormat="1" applyFont="1" applyFill="1" applyBorder="1" applyAlignment="1" applyProtection="1">
      <alignment horizontal="right" vertical="top"/>
    </xf>
    <xf numFmtId="171" fontId="6" fillId="3" borderId="15" xfId="0" applyNumberFormat="1" applyFont="1" applyFill="1" applyBorder="1" applyAlignment="1" applyProtection="1">
      <alignment horizontal="right" vertical="top"/>
    </xf>
    <xf numFmtId="0" fontId="2" fillId="3" borderId="5" xfId="108" applyFont="1" applyFill="1" applyBorder="1" applyAlignment="1" applyProtection="1">
      <alignment horizontal="left" vertical="top" wrapText="1"/>
    </xf>
    <xf numFmtId="183" fontId="6" fillId="3" borderId="15" xfId="0" applyNumberFormat="1" applyFont="1" applyFill="1" applyBorder="1" applyAlignment="1" applyProtection="1">
      <alignment horizontal="right" vertical="top" wrapText="1"/>
    </xf>
    <xf numFmtId="0" fontId="3" fillId="3" borderId="5" xfId="9" applyFont="1" applyFill="1" applyBorder="1" applyAlignment="1" applyProtection="1">
      <alignment horizontal="left" vertical="top"/>
    </xf>
    <xf numFmtId="0" fontId="2" fillId="3" borderId="15" xfId="0" applyNumberFormat="1" applyFont="1" applyFill="1" applyBorder="1" applyAlignment="1" applyProtection="1">
      <alignment horizontal="right" vertical="top"/>
    </xf>
    <xf numFmtId="0" fontId="2" fillId="3" borderId="5" xfId="9" applyFont="1" applyFill="1" applyBorder="1" applyAlignment="1" applyProtection="1">
      <alignment vertical="top" wrapText="1"/>
    </xf>
    <xf numFmtId="0" fontId="2" fillId="3" borderId="5" xfId="9" applyFont="1" applyFill="1" applyBorder="1" applyAlignment="1" applyProtection="1">
      <alignment horizontal="justify" vertical="top" wrapText="1"/>
    </xf>
    <xf numFmtId="0" fontId="3" fillId="3" borderId="5" xfId="9" applyFont="1" applyFill="1" applyBorder="1" applyAlignment="1" applyProtection="1">
      <alignment vertical="top" wrapText="1"/>
    </xf>
    <xf numFmtId="4" fontId="2" fillId="3" borderId="5" xfId="9" applyNumberFormat="1" applyFont="1" applyFill="1" applyBorder="1" applyAlignment="1" applyProtection="1">
      <alignment horizontal="right" vertical="top"/>
    </xf>
    <xf numFmtId="167" fontId="2" fillId="3" borderId="5" xfId="9" applyNumberFormat="1" applyFont="1" applyFill="1" applyBorder="1" applyAlignment="1" applyProtection="1">
      <alignment horizontal="center" vertical="top" wrapText="1"/>
    </xf>
    <xf numFmtId="0" fontId="3" fillId="3" borderId="5" xfId="9" quotePrefix="1" applyFont="1" applyFill="1" applyBorder="1" applyAlignment="1" applyProtection="1">
      <alignment horizontal="left" vertical="top"/>
    </xf>
    <xf numFmtId="0" fontId="2" fillId="3" borderId="5" xfId="9" quotePrefix="1" applyFont="1" applyFill="1" applyBorder="1" applyAlignment="1" applyProtection="1">
      <alignment horizontal="left" vertical="top"/>
    </xf>
    <xf numFmtId="167" fontId="2" fillId="3" borderId="5" xfId="23" applyNumberFormat="1" applyFont="1" applyFill="1" applyBorder="1" applyAlignment="1" applyProtection="1">
      <alignment horizontal="center" vertical="top" wrapText="1"/>
    </xf>
    <xf numFmtId="4" fontId="2" fillId="3" borderId="5" xfId="9" applyNumberFormat="1" applyFont="1" applyFill="1" applyBorder="1" applyAlignment="1" applyProtection="1">
      <alignment horizontal="center" vertical="top"/>
    </xf>
    <xf numFmtId="4" fontId="7" fillId="3" borderId="16" xfId="0" applyNumberFormat="1" applyFont="1" applyFill="1" applyBorder="1" applyAlignment="1" applyProtection="1">
      <alignment vertical="top"/>
    </xf>
    <xf numFmtId="4" fontId="3" fillId="3" borderId="23" xfId="41" applyNumberFormat="1" applyFont="1" applyFill="1" applyBorder="1" applyAlignment="1" applyProtection="1">
      <alignment vertical="top"/>
    </xf>
    <xf numFmtId="1" fontId="3" fillId="3" borderId="22" xfId="0" applyNumberFormat="1" applyFont="1" applyFill="1" applyBorder="1" applyAlignment="1" applyProtection="1">
      <alignment horizontal="right" vertical="top"/>
    </xf>
    <xf numFmtId="4" fontId="3" fillId="3" borderId="10" xfId="77" applyNumberFormat="1" applyFont="1" applyFill="1" applyBorder="1" applyAlignment="1" applyProtection="1">
      <alignment vertical="top" wrapText="1"/>
    </xf>
    <xf numFmtId="4" fontId="3" fillId="3" borderId="23" xfId="0" applyNumberFormat="1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vertical="top" wrapText="1"/>
    </xf>
    <xf numFmtId="4" fontId="3" fillId="0" borderId="0" xfId="2" applyNumberFormat="1" applyFont="1" applyFill="1" applyBorder="1" applyAlignment="1" applyProtection="1">
      <alignment vertical="top" wrapText="1"/>
    </xf>
    <xf numFmtId="168" fontId="2" fillId="3" borderId="22" xfId="0" applyNumberFormat="1" applyFont="1" applyFill="1" applyBorder="1" applyAlignment="1" applyProtection="1">
      <alignment horizontal="right" vertical="top"/>
    </xf>
    <xf numFmtId="4" fontId="2" fillId="3" borderId="10" xfId="77" applyNumberFormat="1" applyFont="1" applyFill="1" applyBorder="1" applyAlignment="1" applyProtection="1">
      <alignment vertical="top" wrapText="1"/>
    </xf>
    <xf numFmtId="4" fontId="2" fillId="3" borderId="23" xfId="0" applyNumberFormat="1" applyFont="1" applyFill="1" applyBorder="1" applyAlignment="1" applyProtection="1">
      <alignment vertical="top"/>
    </xf>
    <xf numFmtId="0" fontId="2" fillId="3" borderId="10" xfId="0" applyFont="1" applyFill="1" applyBorder="1" applyAlignment="1" applyProtection="1">
      <alignment vertical="top"/>
    </xf>
    <xf numFmtId="4" fontId="5" fillId="3" borderId="10" xfId="77" applyNumberFormat="1" applyFont="1" applyFill="1" applyBorder="1" applyAlignment="1" applyProtection="1">
      <alignment vertical="top" wrapText="1"/>
    </xf>
    <xf numFmtId="4" fontId="5" fillId="3" borderId="10" xfId="0" applyNumberFormat="1" applyFont="1" applyFill="1" applyBorder="1" applyAlignment="1" applyProtection="1">
      <alignment horizontal="center" vertical="top"/>
    </xf>
    <xf numFmtId="0" fontId="3" fillId="3" borderId="10" xfId="0" applyFont="1" applyFill="1" applyBorder="1" applyAlignment="1" applyProtection="1">
      <alignment horizontal="justify" vertical="top" wrapText="1"/>
    </xf>
    <xf numFmtId="0" fontId="3" fillId="3" borderId="0" xfId="2" applyFont="1" applyFill="1" applyBorder="1" applyAlignment="1" applyProtection="1">
      <alignment horizontal="justify" vertical="top" wrapText="1"/>
    </xf>
    <xf numFmtId="4" fontId="5" fillId="3" borderId="0" xfId="0" applyNumberFormat="1" applyFont="1" applyFill="1" applyBorder="1" applyAlignment="1" applyProtection="1">
      <alignment horizontal="left" vertical="center"/>
    </xf>
    <xf numFmtId="168" fontId="3" fillId="3" borderId="15" xfId="2" applyNumberFormat="1" applyFont="1" applyFill="1" applyBorder="1" applyAlignment="1" applyProtection="1">
      <alignment horizontal="right" vertical="top"/>
    </xf>
    <xf numFmtId="1" fontId="3" fillId="3" borderId="15" xfId="2" applyNumberFormat="1" applyFont="1" applyFill="1" applyBorder="1" applyAlignment="1" applyProtection="1">
      <alignment horizontal="right" vertical="top"/>
    </xf>
    <xf numFmtId="0" fontId="3" fillId="3" borderId="5" xfId="5" applyFont="1" applyFill="1" applyBorder="1" applyAlignment="1" applyProtection="1">
      <alignment horizontal="left" vertical="top" wrapText="1"/>
    </xf>
    <xf numFmtId="4" fontId="2" fillId="3" borderId="5" xfId="35" applyNumberFormat="1" applyFont="1" applyFill="1" applyBorder="1" applyAlignment="1" applyProtection="1">
      <alignment vertical="top"/>
    </xf>
    <xf numFmtId="185" fontId="6" fillId="3" borderId="22" xfId="101" applyNumberFormat="1" applyFont="1" applyFill="1" applyBorder="1" applyAlignment="1" applyProtection="1">
      <alignment horizontal="right" vertical="top" wrapText="1"/>
    </xf>
    <xf numFmtId="0" fontId="6" fillId="3" borderId="10" xfId="78" applyFont="1" applyFill="1" applyBorder="1" applyAlignment="1" applyProtection="1">
      <alignment vertical="top" wrapText="1"/>
    </xf>
    <xf numFmtId="4" fontId="6" fillId="3" borderId="10" xfId="11" applyNumberFormat="1" applyFont="1" applyFill="1" applyBorder="1" applyAlignment="1" applyProtection="1">
      <alignment horizontal="right" vertical="top" wrapText="1"/>
    </xf>
    <xf numFmtId="167" fontId="6" fillId="3" borderId="10" xfId="76" applyNumberFormat="1" applyFont="1" applyFill="1" applyBorder="1" applyAlignment="1" applyProtection="1">
      <alignment horizontal="center" vertical="top" wrapText="1"/>
    </xf>
    <xf numFmtId="167" fontId="6" fillId="3" borderId="23" xfId="41" applyNumberFormat="1" applyFont="1" applyFill="1" applyBorder="1" applyAlignment="1" applyProtection="1">
      <alignment vertical="top" wrapText="1"/>
    </xf>
    <xf numFmtId="2" fontId="2" fillId="3" borderId="15" xfId="11" applyNumberFormat="1" applyFont="1" applyFill="1" applyBorder="1" applyAlignment="1" applyProtection="1">
      <alignment horizontal="right" vertical="top" wrapText="1"/>
    </xf>
    <xf numFmtId="166" fontId="12" fillId="3" borderId="10" xfId="70" applyFont="1" applyFill="1" applyBorder="1" applyAlignment="1" applyProtection="1">
      <alignment horizontal="center" vertical="top"/>
    </xf>
    <xf numFmtId="0" fontId="16" fillId="3" borderId="5" xfId="0" applyFont="1" applyFill="1" applyBorder="1" applyAlignment="1" applyProtection="1">
      <alignment vertical="top" wrapText="1"/>
    </xf>
    <xf numFmtId="166" fontId="12" fillId="3" borderId="0" xfId="70" applyFont="1" applyFill="1" applyBorder="1" applyAlignment="1" applyProtection="1">
      <alignment horizontal="center" vertical="top"/>
    </xf>
    <xf numFmtId="0" fontId="3" fillId="3" borderId="5" xfId="0" quotePrefix="1" applyFont="1" applyFill="1" applyBorder="1" applyAlignment="1" applyProtection="1">
      <alignment horizontal="justify" vertical="top" wrapText="1"/>
    </xf>
    <xf numFmtId="0" fontId="3" fillId="3" borderId="5" xfId="0" applyNumberFormat="1" applyFont="1" applyFill="1" applyBorder="1" applyAlignment="1" applyProtection="1">
      <alignment horizontal="left" vertical="top" wrapText="1"/>
    </xf>
    <xf numFmtId="0" fontId="3" fillId="3" borderId="38" xfId="0" applyFont="1" applyFill="1" applyBorder="1" applyAlignment="1" applyProtection="1">
      <alignment horizontal="right" vertical="top" wrapText="1"/>
    </xf>
    <xf numFmtId="0" fontId="3" fillId="3" borderId="14" xfId="0" applyFont="1" applyFill="1" applyBorder="1" applyAlignment="1" applyProtection="1">
      <alignment horizontal="left" vertical="top" wrapText="1"/>
    </xf>
    <xf numFmtId="4" fontId="3" fillId="3" borderId="37" xfId="0" applyNumberFormat="1" applyFont="1" applyFill="1" applyBorder="1" applyAlignment="1" applyProtection="1">
      <alignment vertical="top"/>
    </xf>
    <xf numFmtId="4" fontId="3" fillId="3" borderId="37" xfId="0" applyNumberFormat="1" applyFont="1" applyFill="1" applyBorder="1" applyAlignment="1" applyProtection="1">
      <alignment horizontal="center" vertical="top"/>
    </xf>
    <xf numFmtId="167" fontId="3" fillId="3" borderId="39" xfId="41" applyNumberFormat="1" applyFont="1" applyFill="1" applyBorder="1" applyAlignment="1" applyProtection="1">
      <alignment vertical="top"/>
    </xf>
    <xf numFmtId="0" fontId="2" fillId="3" borderId="38" xfId="0" applyFont="1" applyFill="1" applyBorder="1" applyAlignment="1" applyProtection="1">
      <alignment horizontal="right" vertical="top" wrapText="1"/>
    </xf>
    <xf numFmtId="4" fontId="2" fillId="3" borderId="37" xfId="0" applyNumberFormat="1" applyFont="1" applyFill="1" applyBorder="1" applyAlignment="1" applyProtection="1">
      <alignment vertical="top"/>
    </xf>
    <xf numFmtId="4" fontId="2" fillId="3" borderId="37" xfId="0" applyNumberFormat="1" applyFont="1" applyFill="1" applyBorder="1" applyAlignment="1" applyProtection="1">
      <alignment horizontal="center" vertical="top"/>
    </xf>
    <xf numFmtId="167" fontId="2" fillId="3" borderId="39" xfId="41" applyNumberFormat="1" applyFont="1" applyFill="1" applyBorder="1" applyAlignment="1" applyProtection="1">
      <alignment vertical="top"/>
    </xf>
    <xf numFmtId="4" fontId="12" fillId="3" borderId="37" xfId="0" applyNumberFormat="1" applyFont="1" applyFill="1" applyBorder="1" applyAlignment="1" applyProtection="1">
      <alignment horizontal="center" vertical="top"/>
    </xf>
    <xf numFmtId="0" fontId="3" fillId="3" borderId="38" xfId="0" applyFont="1" applyFill="1" applyBorder="1" applyAlignment="1" applyProtection="1">
      <alignment horizontal="right" vertical="top"/>
    </xf>
    <xf numFmtId="0" fontId="3" fillId="3" borderId="14" xfId="0" applyFont="1" applyFill="1" applyBorder="1" applyAlignment="1" applyProtection="1">
      <alignment horizontal="left" vertical="top"/>
    </xf>
    <xf numFmtId="0" fontId="2" fillId="3" borderId="38" xfId="0" applyFont="1" applyFill="1" applyBorder="1" applyAlignment="1" applyProtection="1">
      <alignment horizontal="right" vertical="top"/>
    </xf>
    <xf numFmtId="4" fontId="2" fillId="3" borderId="37" xfId="0" applyNumberFormat="1" applyFont="1" applyFill="1" applyBorder="1" applyAlignment="1" applyProtection="1">
      <alignment horizontal="center" vertical="top" wrapText="1"/>
    </xf>
    <xf numFmtId="0" fontId="3" fillId="3" borderId="5" xfId="111" applyFont="1" applyFill="1" applyBorder="1" applyAlignment="1" applyProtection="1">
      <alignment horizontal="left" vertical="top" wrapText="1"/>
    </xf>
    <xf numFmtId="4" fontId="2" fillId="3" borderId="5" xfId="111" applyNumberFormat="1" applyFont="1" applyFill="1" applyBorder="1" applyAlignment="1" applyProtection="1">
      <alignment vertical="top" wrapText="1"/>
    </xf>
    <xf numFmtId="4" fontId="2" fillId="3" borderId="5" xfId="111" applyNumberFormat="1" applyFont="1" applyFill="1" applyBorder="1" applyAlignment="1" applyProtection="1">
      <alignment horizontal="center" vertical="top"/>
    </xf>
    <xf numFmtId="39" fontId="2" fillId="3" borderId="40" xfId="111" applyNumberFormat="1" applyFont="1" applyFill="1" applyBorder="1" applyAlignment="1" applyProtection="1">
      <alignment horizontal="right" vertical="top" wrapText="1"/>
    </xf>
    <xf numFmtId="0" fontId="36" fillId="3" borderId="5" xfId="0" applyFont="1" applyFill="1" applyBorder="1" applyAlignment="1" applyProtection="1">
      <alignment vertical="top" wrapText="1"/>
    </xf>
    <xf numFmtId="0" fontId="3" fillId="3" borderId="5" xfId="111" applyFont="1" applyFill="1" applyBorder="1" applyAlignment="1" applyProtection="1">
      <alignment vertical="top" wrapText="1"/>
    </xf>
    <xf numFmtId="166" fontId="2" fillId="3" borderId="5" xfId="22" applyFont="1" applyFill="1" applyBorder="1" applyAlignment="1" applyProtection="1">
      <alignment horizontal="center" vertical="top" wrapText="1"/>
    </xf>
    <xf numFmtId="0" fontId="2" fillId="3" borderId="5" xfId="111" applyFont="1" applyFill="1" applyBorder="1" applyAlignment="1" applyProtection="1">
      <alignment horizontal="center" vertical="top"/>
    </xf>
    <xf numFmtId="2" fontId="2" fillId="3" borderId="5" xfId="111" applyNumberFormat="1" applyFont="1" applyFill="1" applyBorder="1" applyAlignment="1" applyProtection="1">
      <alignment vertical="top" wrapText="1"/>
    </xf>
    <xf numFmtId="0" fontId="3" fillId="3" borderId="5" xfId="108" applyFont="1" applyFill="1" applyBorder="1" applyAlignment="1" applyProtection="1">
      <alignment horizontal="left" vertical="top" wrapText="1"/>
    </xf>
    <xf numFmtId="167" fontId="2" fillId="3" borderId="5" xfId="114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111" applyFont="1" applyFill="1" applyBorder="1" applyAlignment="1" applyProtection="1">
      <alignment horizontal="center" vertical="top"/>
    </xf>
    <xf numFmtId="0" fontId="3" fillId="3" borderId="10" xfId="0" applyFont="1" applyFill="1" applyBorder="1" applyAlignment="1" applyProtection="1">
      <alignment horizontal="right" vertical="top"/>
    </xf>
    <xf numFmtId="167" fontId="2" fillId="3" borderId="10" xfId="0" applyNumberFormat="1" applyFont="1" applyFill="1" applyBorder="1" applyAlignment="1" applyProtection="1">
      <alignment horizontal="right" vertical="top"/>
    </xf>
    <xf numFmtId="39" fontId="3" fillId="3" borderId="23" xfId="73" applyNumberFormat="1" applyFont="1" applyFill="1" applyBorder="1" applyAlignment="1" applyProtection="1">
      <alignment horizontal="right" vertical="top"/>
    </xf>
    <xf numFmtId="4" fontId="2" fillId="3" borderId="0" xfId="0" applyNumberFormat="1" applyFont="1" applyFill="1" applyBorder="1" applyAlignment="1" applyProtection="1">
      <alignment horizontal="right" vertical="top" wrapText="1"/>
    </xf>
    <xf numFmtId="0" fontId="2" fillId="3" borderId="0" xfId="2" applyFont="1" applyFill="1" applyBorder="1" applyAlignment="1" applyProtection="1">
      <alignment horizontal="right" vertical="top" wrapText="1"/>
    </xf>
    <xf numFmtId="0" fontId="4" fillId="3" borderId="0" xfId="2" applyFont="1" applyFill="1" applyBorder="1" applyAlignment="1" applyProtection="1">
      <alignment horizontal="right" vertical="top" wrapText="1"/>
    </xf>
    <xf numFmtId="0" fontId="4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right" vertical="top"/>
    </xf>
    <xf numFmtId="43" fontId="4" fillId="3" borderId="0" xfId="1" applyFont="1" applyFill="1" applyBorder="1" applyAlignment="1" applyProtection="1">
      <alignment horizontal="right" vertical="top" wrapText="1"/>
    </xf>
    <xf numFmtId="0" fontId="3" fillId="3" borderId="15" xfId="19" applyNumberFormat="1" applyFont="1" applyFill="1" applyBorder="1" applyAlignment="1" applyProtection="1">
      <alignment horizontal="right" vertical="top" wrapText="1"/>
    </xf>
    <xf numFmtId="0" fontId="3" fillId="3" borderId="5" xfId="19" applyNumberFormat="1" applyFont="1" applyFill="1" applyBorder="1" applyAlignment="1" applyProtection="1">
      <alignment horizontal="left" vertical="top" wrapText="1"/>
    </xf>
    <xf numFmtId="4" fontId="2" fillId="3" borderId="5" xfId="19" applyNumberFormat="1" applyFont="1" applyFill="1" applyBorder="1" applyAlignment="1" applyProtection="1">
      <alignment horizontal="right" vertical="top"/>
    </xf>
    <xf numFmtId="4" fontId="2" fillId="3" borderId="5" xfId="19" applyNumberFormat="1" applyFont="1" applyFill="1" applyBorder="1" applyAlignment="1" applyProtection="1">
      <alignment horizontal="center" vertical="top" wrapText="1"/>
    </xf>
    <xf numFmtId="4" fontId="2" fillId="3" borderId="16" xfId="19" applyNumberFormat="1" applyFont="1" applyFill="1" applyBorder="1" applyAlignment="1" applyProtection="1">
      <alignment vertical="top"/>
    </xf>
    <xf numFmtId="0" fontId="2" fillId="3" borderId="15" xfId="19" applyNumberFormat="1" applyFont="1" applyFill="1" applyBorder="1" applyAlignment="1" applyProtection="1">
      <alignment horizontal="right" vertical="top" wrapText="1"/>
    </xf>
    <xf numFmtId="4" fontId="12" fillId="3" borderId="5" xfId="13" applyNumberFormat="1" applyFont="1" applyFill="1" applyBorder="1" applyAlignment="1" applyProtection="1">
      <alignment vertical="top"/>
    </xf>
    <xf numFmtId="4" fontId="12" fillId="3" borderId="5" xfId="13" applyNumberFormat="1" applyFont="1" applyFill="1" applyBorder="1" applyAlignment="1" applyProtection="1">
      <alignment horizontal="center" vertical="top"/>
    </xf>
    <xf numFmtId="39" fontId="2" fillId="3" borderId="5" xfId="13" applyNumberFormat="1" applyFont="1" applyFill="1" applyBorder="1" applyAlignment="1" applyProtection="1">
      <alignment vertical="top" wrapText="1"/>
    </xf>
    <xf numFmtId="0" fontId="3" fillId="3" borderId="5" xfId="34" applyNumberFormat="1" applyFont="1" applyFill="1" applyBorder="1" applyAlignment="1" applyProtection="1">
      <alignment horizontal="left" vertical="top" wrapText="1"/>
    </xf>
    <xf numFmtId="39" fontId="2" fillId="3" borderId="5" xfId="34" applyNumberFormat="1" applyFont="1" applyFill="1" applyBorder="1" applyAlignment="1" applyProtection="1">
      <alignment vertical="top"/>
    </xf>
    <xf numFmtId="0" fontId="2" fillId="3" borderId="5" xfId="34" applyNumberFormat="1" applyFont="1" applyFill="1" applyBorder="1" applyAlignment="1" applyProtection="1">
      <alignment horizontal="center" vertical="top" wrapText="1"/>
    </xf>
    <xf numFmtId="0" fontId="2" fillId="3" borderId="5" xfId="34" applyNumberFormat="1" applyFont="1" applyFill="1" applyBorder="1" applyAlignment="1" applyProtection="1">
      <alignment vertical="top" wrapText="1"/>
    </xf>
    <xf numFmtId="0" fontId="6" fillId="3" borderId="5" xfId="34" applyNumberFormat="1" applyFont="1" applyFill="1" applyBorder="1" applyAlignment="1" applyProtection="1">
      <alignment horizontal="center" vertical="top" wrapText="1"/>
    </xf>
    <xf numFmtId="0" fontId="6" fillId="3" borderId="22" xfId="97" applyNumberFormat="1" applyFont="1" applyFill="1" applyBorder="1" applyAlignment="1" applyProtection="1">
      <alignment horizontal="right" vertical="top" wrapText="1"/>
    </xf>
    <xf numFmtId="39" fontId="2" fillId="3" borderId="10" xfId="97" applyNumberFormat="1" applyFont="1" applyFill="1" applyBorder="1" applyAlignment="1" applyProtection="1">
      <alignment vertical="top"/>
    </xf>
    <xf numFmtId="0" fontId="2" fillId="3" borderId="10" xfId="97" applyNumberFormat="1" applyFont="1" applyFill="1" applyBorder="1" applyAlignment="1" applyProtection="1">
      <alignment horizontal="center" vertical="top" wrapText="1"/>
    </xf>
    <xf numFmtId="0" fontId="2" fillId="3" borderId="10" xfId="97" applyNumberFormat="1" applyFont="1" applyFill="1" applyBorder="1" applyAlignment="1" applyProtection="1">
      <alignment horizontal="left" vertical="top" wrapText="1"/>
    </xf>
    <xf numFmtId="4" fontId="2" fillId="0" borderId="16" xfId="3" applyNumberFormat="1" applyFont="1" applyFill="1" applyBorder="1" applyAlignment="1" applyProtection="1">
      <alignment vertical="top"/>
    </xf>
    <xf numFmtId="0" fontId="3" fillId="3" borderId="5" xfId="0" quotePrefix="1" applyFont="1" applyFill="1" applyBorder="1" applyAlignment="1" applyProtection="1">
      <alignment horizontal="left" vertical="top" wrapText="1"/>
    </xf>
    <xf numFmtId="4" fontId="2" fillId="3" borderId="16" xfId="98" applyNumberFormat="1" applyFont="1" applyFill="1" applyBorder="1" applyAlignment="1" applyProtection="1">
      <alignment vertical="top"/>
    </xf>
    <xf numFmtId="167" fontId="2" fillId="3" borderId="5" xfId="41" applyNumberFormat="1" applyFont="1" applyFill="1" applyBorder="1" applyAlignment="1" applyProtection="1">
      <alignment vertical="top" wrapText="1"/>
    </xf>
    <xf numFmtId="4" fontId="2" fillId="3" borderId="5" xfId="113" applyNumberFormat="1" applyFont="1" applyFill="1" applyBorder="1" applyAlignment="1" applyProtection="1">
      <alignment horizontal="center" vertical="top"/>
    </xf>
    <xf numFmtId="4" fontId="2" fillId="3" borderId="0" xfId="98" applyNumberFormat="1" applyFont="1" applyFill="1" applyBorder="1" applyAlignment="1" applyProtection="1">
      <alignment vertical="top"/>
    </xf>
    <xf numFmtId="4" fontId="2" fillId="3" borderId="0" xfId="87" applyNumberFormat="1" applyFont="1" applyFill="1" applyBorder="1" applyAlignment="1" applyProtection="1">
      <alignment vertical="top" wrapText="1"/>
    </xf>
    <xf numFmtId="43" fontId="2" fillId="3" borderId="0" xfId="73" applyFont="1" applyFill="1" applyBorder="1" applyAlignment="1" applyProtection="1">
      <alignment vertical="top"/>
    </xf>
    <xf numFmtId="0" fontId="6" fillId="3" borderId="15" xfId="41" applyFont="1" applyFill="1" applyBorder="1" applyAlignment="1" applyProtection="1">
      <alignment vertical="top" wrapText="1"/>
    </xf>
    <xf numFmtId="0" fontId="3" fillId="3" borderId="5" xfId="41" applyFont="1" applyFill="1" applyBorder="1" applyAlignment="1" applyProtection="1">
      <alignment horizontal="center" vertical="top" wrapText="1"/>
    </xf>
    <xf numFmtId="4" fontId="6" fillId="3" borderId="5" xfId="41" applyNumberFormat="1" applyFont="1" applyFill="1" applyBorder="1" applyAlignment="1" applyProtection="1">
      <alignment horizontal="right" vertical="top" wrapText="1"/>
    </xf>
    <xf numFmtId="4" fontId="6" fillId="3" borderId="5" xfId="41" applyNumberFormat="1" applyFont="1" applyFill="1" applyBorder="1" applyAlignment="1" applyProtection="1">
      <alignment horizontal="center" vertical="top" wrapText="1"/>
    </xf>
    <xf numFmtId="167" fontId="7" fillId="3" borderId="16" xfId="41" applyNumberFormat="1" applyFont="1" applyFill="1" applyBorder="1" applyAlignment="1" applyProtection="1">
      <alignment vertical="top" wrapText="1"/>
    </xf>
    <xf numFmtId="4" fontId="3" fillId="3" borderId="24" xfId="0" applyNumberFormat="1" applyFont="1" applyFill="1" applyBorder="1" applyAlignment="1" applyProtection="1">
      <alignment horizontal="right" vertical="top" wrapText="1"/>
    </xf>
    <xf numFmtId="4" fontId="2" fillId="3" borderId="24" xfId="0" applyNumberFormat="1" applyFont="1" applyFill="1" applyBorder="1" applyAlignment="1" applyProtection="1">
      <alignment horizontal="right" vertical="top" wrapText="1"/>
    </xf>
    <xf numFmtId="0" fontId="2" fillId="3" borderId="6" xfId="0" applyFont="1" applyFill="1" applyBorder="1" applyAlignment="1" applyProtection="1">
      <alignment horizontal="justify" vertical="top" wrapText="1"/>
    </xf>
    <xf numFmtId="4" fontId="2" fillId="3" borderId="7" xfId="0" applyNumberFormat="1" applyFont="1" applyFill="1" applyBorder="1" applyAlignment="1" applyProtection="1">
      <alignment vertical="top" wrapText="1"/>
    </xf>
    <xf numFmtId="166" fontId="2" fillId="3" borderId="6" xfId="70" applyFont="1" applyFill="1" applyBorder="1" applyAlignment="1" applyProtection="1">
      <alignment horizontal="center" vertical="top"/>
    </xf>
    <xf numFmtId="167" fontId="2" fillId="3" borderId="3" xfId="41" applyNumberFormat="1" applyFont="1" applyFill="1" applyBorder="1" applyAlignment="1" applyProtection="1">
      <alignment horizontal="right" vertical="top"/>
    </xf>
    <xf numFmtId="4" fontId="34" fillId="7" borderId="0" xfId="0" applyNumberFormat="1" applyFont="1" applyFill="1" applyBorder="1" applyAlignment="1" applyProtection="1">
      <alignment vertical="top" wrapText="1"/>
    </xf>
    <xf numFmtId="0" fontId="3" fillId="2" borderId="30" xfId="0" applyFont="1" applyFill="1" applyBorder="1" applyAlignment="1" applyProtection="1">
      <alignment horizontal="center" vertical="top" wrapText="1"/>
    </xf>
    <xf numFmtId="4" fontId="2" fillId="2" borderId="30" xfId="77" applyNumberFormat="1" applyFont="1" applyFill="1" applyBorder="1" applyAlignment="1" applyProtection="1">
      <alignment horizontal="right" vertical="top" wrapText="1"/>
    </xf>
    <xf numFmtId="0" fontId="2" fillId="2" borderId="30" xfId="77" applyNumberFormat="1" applyFont="1" applyFill="1" applyBorder="1" applyAlignment="1" applyProtection="1">
      <alignment horizontal="center" vertical="top"/>
    </xf>
    <xf numFmtId="4" fontId="3" fillId="2" borderId="31" xfId="77" applyNumberFormat="1" applyFont="1" applyFill="1" applyBorder="1" applyAlignment="1" applyProtection="1">
      <alignment horizontal="right" vertical="top" wrapText="1"/>
    </xf>
    <xf numFmtId="0" fontId="3" fillId="3" borderId="25" xfId="0" applyFont="1" applyFill="1" applyBorder="1" applyAlignment="1" applyProtection="1">
      <alignment vertical="top" wrapText="1"/>
    </xf>
    <xf numFmtId="0" fontId="3" fillId="3" borderId="12" xfId="0" applyFont="1" applyFill="1" applyBorder="1" applyAlignment="1" applyProtection="1">
      <alignment horizontal="center" vertical="top" wrapText="1"/>
    </xf>
    <xf numFmtId="4" fontId="2" fillId="3" borderId="12" xfId="0" applyNumberFormat="1" applyFont="1" applyFill="1" applyBorder="1" applyAlignment="1" applyProtection="1">
      <alignment vertical="top"/>
    </xf>
    <xf numFmtId="167" fontId="2" fillId="3" borderId="12" xfId="0" applyNumberFormat="1" applyFont="1" applyFill="1" applyBorder="1" applyAlignment="1" applyProtection="1">
      <alignment horizontal="center" vertical="top" wrapText="1"/>
    </xf>
    <xf numFmtId="4" fontId="3" fillId="3" borderId="26" xfId="7" applyNumberFormat="1" applyFont="1" applyFill="1" applyBorder="1" applyAlignment="1" applyProtection="1">
      <alignment horizontal="right" vertical="top"/>
    </xf>
    <xf numFmtId="43" fontId="3" fillId="6" borderId="34" xfId="29" applyFont="1" applyFill="1" applyBorder="1" applyAlignment="1" applyProtection="1">
      <alignment horizontal="right" vertical="top" wrapText="1"/>
    </xf>
    <xf numFmtId="4" fontId="2" fillId="3" borderId="0" xfId="2" applyNumberFormat="1" applyFont="1" applyFill="1" applyBorder="1" applyAlignment="1" applyProtection="1">
      <alignment horizontal="right" vertical="top" wrapText="1"/>
    </xf>
    <xf numFmtId="43" fontId="3" fillId="0" borderId="24" xfId="29" applyFont="1" applyFill="1" applyBorder="1" applyAlignment="1" applyProtection="1">
      <alignment horizontal="right" vertical="top" wrapText="1"/>
    </xf>
    <xf numFmtId="43" fontId="2" fillId="0" borderId="24" xfId="29" applyFont="1" applyFill="1" applyBorder="1" applyAlignment="1" applyProtection="1">
      <alignment horizontal="right" vertical="top" wrapText="1"/>
    </xf>
    <xf numFmtId="4" fontId="2" fillId="0" borderId="0" xfId="2" applyNumberFormat="1" applyFont="1" applyFill="1" applyBorder="1" applyAlignment="1" applyProtection="1">
      <alignment horizontal="right" vertical="top" wrapText="1"/>
    </xf>
    <xf numFmtId="0" fontId="2" fillId="0" borderId="8" xfId="0" applyFont="1" applyBorder="1" applyAlignment="1" applyProtection="1">
      <alignment horizontal="right" vertical="top" wrapText="1"/>
    </xf>
    <xf numFmtId="4" fontId="12" fillId="3" borderId="9" xfId="91" applyNumberFormat="1" applyFont="1" applyFill="1" applyBorder="1" applyAlignment="1" applyProtection="1">
      <alignment vertical="top"/>
    </xf>
    <xf numFmtId="186" fontId="12" fillId="4" borderId="6" xfId="0" applyNumberFormat="1" applyFont="1" applyFill="1" applyBorder="1" applyAlignment="1" applyProtection="1">
      <alignment horizontal="center" vertical="top"/>
    </xf>
    <xf numFmtId="43" fontId="2" fillId="3" borderId="24" xfId="29" applyFont="1" applyFill="1" applyBorder="1" applyAlignment="1" applyProtection="1">
      <alignment horizontal="right" vertical="top" wrapText="1"/>
    </xf>
    <xf numFmtId="0" fontId="2" fillId="3" borderId="8" xfId="0" applyFont="1" applyFill="1" applyBorder="1" applyAlignment="1" applyProtection="1">
      <alignment horizontal="right" vertical="top"/>
    </xf>
    <xf numFmtId="10" fontId="12" fillId="3" borderId="9" xfId="0" applyNumberFormat="1" applyFont="1" applyFill="1" applyBorder="1" applyAlignment="1" applyProtection="1">
      <alignment vertical="top"/>
    </xf>
    <xf numFmtId="43" fontId="6" fillId="3" borderId="24" xfId="29" applyFont="1" applyFill="1" applyBorder="1" applyAlignment="1" applyProtection="1">
      <alignment horizontal="right" vertical="top" wrapText="1"/>
    </xf>
    <xf numFmtId="4" fontId="6" fillId="0" borderId="0" xfId="2" applyNumberFormat="1" applyFont="1" applyFill="1" applyBorder="1" applyAlignment="1" applyProtection="1">
      <alignment horizontal="right" vertical="top" wrapText="1"/>
    </xf>
    <xf numFmtId="0" fontId="6" fillId="0" borderId="0" xfId="2" applyFont="1" applyFill="1" applyBorder="1" applyAlignment="1" applyProtection="1">
      <alignment vertical="top" wrapText="1"/>
    </xf>
    <xf numFmtId="0" fontId="7" fillId="0" borderId="0" xfId="2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/>
    </xf>
    <xf numFmtId="43" fontId="7" fillId="0" borderId="0" xfId="1" applyFont="1" applyFill="1" applyBorder="1" applyAlignment="1" applyProtection="1">
      <alignment horizontal="center" vertical="top" wrapText="1"/>
    </xf>
    <xf numFmtId="4" fontId="3" fillId="3" borderId="16" xfId="14" applyNumberFormat="1" applyFont="1" applyFill="1" applyBorder="1" applyAlignment="1" applyProtection="1">
      <alignment vertical="top"/>
    </xf>
    <xf numFmtId="4" fontId="2" fillId="0" borderId="15" xfId="7" applyNumberFormat="1" applyFont="1" applyBorder="1" applyAlignment="1" applyProtection="1">
      <alignment horizontal="right" vertical="top"/>
    </xf>
    <xf numFmtId="4" fontId="16" fillId="0" borderId="5" xfId="0" applyNumberFormat="1" applyFont="1" applyBorder="1" applyAlignment="1" applyProtection="1">
      <alignment vertical="top"/>
    </xf>
    <xf numFmtId="4" fontId="2" fillId="0" borderId="5" xfId="7" applyNumberFormat="1" applyFont="1" applyBorder="1" applyAlignment="1" applyProtection="1">
      <alignment vertical="top"/>
    </xf>
    <xf numFmtId="4" fontId="2" fillId="0" borderId="5" xfId="7" applyNumberFormat="1" applyFont="1" applyBorder="1" applyAlignment="1" applyProtection="1">
      <alignment horizontal="center" vertical="top"/>
    </xf>
    <xf numFmtId="4" fontId="2" fillId="0" borderId="16" xfId="71" applyNumberFormat="1" applyFont="1" applyFill="1" applyBorder="1" applyAlignment="1" applyProtection="1">
      <alignment vertical="top" wrapText="1"/>
    </xf>
    <xf numFmtId="4" fontId="3" fillId="6" borderId="29" xfId="0" applyNumberFormat="1" applyFont="1" applyFill="1" applyBorder="1" applyAlignment="1" applyProtection="1">
      <alignment horizontal="right" vertical="top" wrapText="1"/>
    </xf>
    <xf numFmtId="4" fontId="3" fillId="6" borderId="30" xfId="0" applyNumberFormat="1" applyFont="1" applyFill="1" applyBorder="1" applyAlignment="1" applyProtection="1">
      <alignment horizontal="right" vertical="top" wrapText="1"/>
    </xf>
    <xf numFmtId="4" fontId="3" fillId="6" borderId="31" xfId="0" applyNumberFormat="1" applyFont="1" applyFill="1" applyBorder="1" applyAlignment="1" applyProtection="1">
      <alignment horizontal="right" vertical="top" wrapText="1"/>
    </xf>
    <xf numFmtId="4" fontId="3" fillId="6" borderId="17" xfId="0" applyNumberFormat="1" applyFont="1" applyFill="1" applyBorder="1" applyAlignment="1" applyProtection="1">
      <alignment horizontal="right" vertical="top" wrapText="1"/>
    </xf>
    <xf numFmtId="4" fontId="3" fillId="6" borderId="0" xfId="0" applyNumberFormat="1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26" applyNumberFormat="1" applyFont="1" applyFill="1" applyBorder="1" applyAlignment="1" applyProtection="1">
      <alignment horizontal="center" vertical="top" wrapText="1"/>
    </xf>
    <xf numFmtId="0" fontId="2" fillId="3" borderId="0" xfId="48" applyNumberFormat="1" applyFont="1" applyFill="1" applyBorder="1" applyAlignment="1" applyProtection="1">
      <alignment vertical="top"/>
    </xf>
    <xf numFmtId="0" fontId="22" fillId="3" borderId="0" xfId="48" applyNumberFormat="1" applyFont="1" applyFill="1" applyBorder="1" applyAlignment="1" applyProtection="1">
      <alignment vertical="top"/>
    </xf>
    <xf numFmtId="0" fontId="23" fillId="3" borderId="0" xfId="48" applyNumberFormat="1" applyFont="1" applyFill="1" applyBorder="1" applyAlignment="1" applyProtection="1">
      <alignment vertical="top"/>
    </xf>
    <xf numFmtId="4" fontId="22" fillId="3" borderId="0" xfId="48" applyNumberFormat="1" applyFont="1" applyFill="1" applyBorder="1" applyAlignment="1" applyProtection="1">
      <alignment horizontal="right" vertical="top" wrapText="1"/>
    </xf>
    <xf numFmtId="0" fontId="22" fillId="3" borderId="0" xfId="48" applyNumberFormat="1" applyFont="1" applyFill="1" applyBorder="1" applyAlignment="1" applyProtection="1">
      <alignment horizontal="center" vertical="top"/>
    </xf>
    <xf numFmtId="43" fontId="22" fillId="3" borderId="0" xfId="48" applyFont="1" applyFill="1" applyBorder="1" applyAlignment="1" applyProtection="1">
      <alignment vertical="top" wrapText="1"/>
    </xf>
    <xf numFmtId="43" fontId="23" fillId="3" borderId="0" xfId="48" applyFont="1" applyFill="1" applyBorder="1" applyAlignment="1" applyProtection="1">
      <alignment horizontal="right" vertical="top" wrapText="1"/>
    </xf>
    <xf numFmtId="4" fontId="2" fillId="3" borderId="0" xfId="48" applyNumberFormat="1" applyFont="1" applyFill="1" applyBorder="1" applyAlignment="1" applyProtection="1">
      <alignment horizontal="right" vertical="top" wrapText="1"/>
    </xf>
    <xf numFmtId="43" fontId="2" fillId="3" borderId="0" xfId="48" applyFont="1" applyFill="1" applyBorder="1" applyAlignment="1" applyProtection="1">
      <alignment vertical="top" wrapText="1"/>
    </xf>
    <xf numFmtId="43" fontId="2" fillId="3" borderId="0" xfId="48" applyFont="1" applyFill="1" applyBorder="1" applyAlignment="1" applyProtection="1">
      <alignment horizontal="right" vertical="top" wrapText="1"/>
    </xf>
    <xf numFmtId="0" fontId="2" fillId="3" borderId="0" xfId="48" applyNumberFormat="1" applyFont="1" applyFill="1" applyBorder="1" applyAlignment="1" applyProtection="1">
      <alignment horizontal="center" vertical="top"/>
    </xf>
    <xf numFmtId="0" fontId="3" fillId="3" borderId="0" xfId="48" applyNumberFormat="1" applyFont="1" applyFill="1" applyBorder="1" applyAlignment="1" applyProtection="1">
      <alignment vertical="top"/>
    </xf>
    <xf numFmtId="0" fontId="2" fillId="3" borderId="0" xfId="48" applyNumberFormat="1" applyFont="1" applyFill="1" applyAlignment="1" applyProtection="1">
      <alignment vertical="top"/>
    </xf>
    <xf numFmtId="4" fontId="3" fillId="3" borderId="0" xfId="48" applyNumberFormat="1" applyFont="1" applyFill="1" applyBorder="1" applyAlignment="1" applyProtection="1">
      <alignment vertical="top"/>
    </xf>
    <xf numFmtId="0" fontId="3" fillId="3" borderId="0" xfId="48" quotePrefix="1" applyNumberFormat="1" applyFont="1" applyFill="1" applyBorder="1" applyAlignment="1" applyProtection="1">
      <alignment vertical="top"/>
    </xf>
    <xf numFmtId="0" fontId="2" fillId="3" borderId="0" xfId="48" applyNumberFormat="1" applyFont="1" applyFill="1" applyBorder="1" applyAlignment="1" applyProtection="1">
      <alignment horizontal="left" vertical="top"/>
    </xf>
    <xf numFmtId="43" fontId="2" fillId="3" borderId="0" xfId="48" quotePrefix="1" applyFont="1" applyFill="1" applyBorder="1" applyAlignment="1" applyProtection="1">
      <alignment horizontal="left" vertical="top"/>
    </xf>
    <xf numFmtId="4" fontId="2" fillId="3" borderId="0" xfId="48" applyNumberFormat="1" applyFont="1" applyFill="1" applyBorder="1" applyAlignment="1" applyProtection="1">
      <alignment horizontal="left" vertical="top"/>
    </xf>
    <xf numFmtId="0" fontId="2" fillId="3" borderId="0" xfId="48" quotePrefix="1" applyNumberFormat="1" applyFont="1" applyFill="1" applyBorder="1" applyAlignment="1" applyProtection="1">
      <alignment horizontal="left" vertical="top"/>
    </xf>
    <xf numFmtId="43" fontId="2" fillId="3" borderId="0" xfId="48" quotePrefix="1" applyFont="1" applyFill="1" applyBorder="1" applyAlignment="1" applyProtection="1">
      <alignment vertical="top"/>
    </xf>
    <xf numFmtId="0" fontId="22" fillId="3" borderId="0" xfId="48" applyNumberFormat="1" applyFont="1" applyFill="1" applyBorder="1" applyAlignment="1" applyProtection="1">
      <alignment horizontal="left" vertical="top" wrapText="1"/>
    </xf>
    <xf numFmtId="4" fontId="2" fillId="3" borderId="0" xfId="48" applyNumberFormat="1" applyFont="1" applyFill="1" applyBorder="1" applyAlignment="1" applyProtection="1">
      <alignment horizontal="left" vertical="top" wrapText="1"/>
    </xf>
    <xf numFmtId="0" fontId="2" fillId="3" borderId="0" xfId="48" applyNumberFormat="1" applyFont="1" applyFill="1" applyBorder="1" applyAlignment="1" applyProtection="1">
      <alignment horizontal="left" vertical="top" wrapText="1"/>
    </xf>
    <xf numFmtId="43" fontId="2" fillId="3" borderId="0" xfId="48" applyFont="1" applyFill="1" applyBorder="1" applyAlignment="1" applyProtection="1">
      <alignment horizontal="left" vertical="top" wrapText="1"/>
    </xf>
    <xf numFmtId="0" fontId="2" fillId="3" borderId="0" xfId="48" applyNumberFormat="1" applyFont="1" applyFill="1" applyBorder="1" applyAlignment="1" applyProtection="1">
      <alignment vertical="top" wrapText="1"/>
    </xf>
    <xf numFmtId="0" fontId="22" fillId="3" borderId="0" xfId="48" applyNumberFormat="1" applyFont="1" applyFill="1" applyBorder="1" applyAlignment="1" applyProtection="1">
      <alignment vertical="top" wrapText="1"/>
    </xf>
    <xf numFmtId="4" fontId="22" fillId="3" borderId="0" xfId="48" applyNumberFormat="1" applyFont="1" applyFill="1" applyBorder="1" applyAlignment="1" applyProtection="1">
      <alignment horizontal="left" vertical="top" wrapText="1"/>
    </xf>
    <xf numFmtId="43" fontId="22" fillId="3" borderId="0" xfId="48" applyFont="1" applyFill="1" applyBorder="1" applyAlignment="1" applyProtection="1">
      <alignment horizontal="left" vertical="top" wrapText="1"/>
    </xf>
    <xf numFmtId="0" fontId="3" fillId="3" borderId="0" xfId="48" applyNumberFormat="1" applyFont="1" applyFill="1" applyAlignment="1" applyProtection="1">
      <alignment vertical="top"/>
    </xf>
    <xf numFmtId="43" fontId="2" fillId="3" borderId="0" xfId="48" applyFont="1" applyFill="1" applyBorder="1" applyAlignment="1" applyProtection="1">
      <alignment vertical="top"/>
    </xf>
    <xf numFmtId="4" fontId="2" fillId="3" borderId="0" xfId="48" applyNumberFormat="1" applyFont="1" applyFill="1" applyBorder="1" applyAlignment="1" applyProtection="1">
      <alignment horizontal="center" vertical="top"/>
    </xf>
    <xf numFmtId="43" fontId="2" fillId="3" borderId="0" xfId="48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 wrapText="1"/>
    </xf>
    <xf numFmtId="167" fontId="2" fillId="3" borderId="0" xfId="0" applyNumberFormat="1" applyFont="1" applyFill="1" applyBorder="1" applyAlignment="1" applyProtection="1">
      <alignment horizontal="center" vertical="top"/>
    </xf>
    <xf numFmtId="43" fontId="5" fillId="3" borderId="0" xfId="48" applyFont="1" applyFill="1" applyBorder="1" applyAlignment="1" applyProtection="1">
      <alignment vertical="top" wrapText="1"/>
    </xf>
    <xf numFmtId="43" fontId="3" fillId="3" borderId="0" xfId="48" applyFont="1" applyFill="1" applyBorder="1" applyAlignment="1" applyProtection="1">
      <alignment horizontal="right" vertical="top" wrapText="1"/>
    </xf>
    <xf numFmtId="0" fontId="2" fillId="0" borderId="0" xfId="2" applyFont="1" applyFill="1" applyBorder="1" applyAlignment="1" applyProtection="1">
      <alignment horizontal="center" vertical="top" wrapText="1"/>
    </xf>
    <xf numFmtId="167" fontId="2" fillId="0" borderId="5" xfId="0" applyNumberFormat="1" applyFont="1" applyBorder="1" applyAlignment="1" applyProtection="1">
      <alignment vertical="top"/>
      <protection locked="0"/>
    </xf>
    <xf numFmtId="167" fontId="2" fillId="3" borderId="5" xfId="0" applyNumberFormat="1" applyFont="1" applyFill="1" applyBorder="1" applyAlignment="1" applyProtection="1">
      <alignment vertical="top"/>
      <protection locked="0"/>
    </xf>
    <xf numFmtId="167" fontId="2" fillId="3" borderId="5" xfId="13" applyNumberFormat="1" applyFont="1" applyFill="1" applyBorder="1" applyAlignment="1" applyProtection="1">
      <alignment horizontal="right" vertical="top"/>
      <protection locked="0"/>
    </xf>
    <xf numFmtId="167" fontId="2" fillId="3" borderId="5" xfId="13" applyNumberFormat="1" applyFont="1" applyFill="1" applyBorder="1" applyAlignment="1" applyProtection="1">
      <alignment vertical="top"/>
      <protection locked="0"/>
    </xf>
    <xf numFmtId="167" fontId="5" fillId="3" borderId="5" xfId="0" applyNumberFormat="1" applyFont="1" applyFill="1" applyBorder="1" applyAlignment="1" applyProtection="1">
      <alignment horizontal="right" vertical="top"/>
      <protection locked="0"/>
    </xf>
    <xf numFmtId="167" fontId="6" fillId="3" borderId="5" xfId="13" applyNumberFormat="1" applyFont="1" applyFill="1" applyBorder="1" applyAlignment="1" applyProtection="1">
      <alignment vertical="top"/>
      <protection locked="0"/>
    </xf>
    <xf numFmtId="4" fontId="2" fillId="3" borderId="5" xfId="88" applyNumberFormat="1" applyFont="1" applyFill="1" applyBorder="1" applyAlignment="1" applyProtection="1">
      <alignment horizontal="right" vertical="top" wrapText="1"/>
      <protection locked="0"/>
    </xf>
    <xf numFmtId="167" fontId="2" fillId="3" borderId="5" xfId="0" applyNumberFormat="1" applyFont="1" applyFill="1" applyBorder="1" applyAlignment="1" applyProtection="1">
      <alignment horizontal="right" vertical="top"/>
      <protection locked="0"/>
    </xf>
    <xf numFmtId="4" fontId="5" fillId="3" borderId="5" xfId="2" applyNumberFormat="1" applyFont="1" applyFill="1" applyBorder="1" applyAlignment="1" applyProtection="1">
      <alignment vertical="top"/>
      <protection locked="0"/>
    </xf>
    <xf numFmtId="4" fontId="6" fillId="3" borderId="5" xfId="2" applyNumberFormat="1" applyFont="1" applyFill="1" applyBorder="1" applyAlignment="1" applyProtection="1">
      <alignment vertical="top"/>
      <protection locked="0"/>
    </xf>
    <xf numFmtId="4" fontId="6" fillId="3" borderId="5" xfId="86" applyNumberFormat="1" applyFont="1" applyFill="1" applyBorder="1" applyAlignment="1" applyProtection="1">
      <alignment vertical="top" wrapText="1"/>
      <protection locked="0"/>
    </xf>
    <xf numFmtId="4" fontId="5" fillId="3" borderId="5" xfId="35" applyNumberFormat="1" applyFont="1" applyFill="1" applyBorder="1" applyAlignment="1" applyProtection="1">
      <alignment horizontal="right" vertical="top" wrapText="1"/>
      <protection locked="0"/>
    </xf>
    <xf numFmtId="4" fontId="6" fillId="3" borderId="5" xfId="0" applyNumberFormat="1" applyFont="1" applyFill="1" applyBorder="1" applyAlignment="1" applyProtection="1">
      <alignment horizontal="right" vertical="top" wrapText="1"/>
      <protection locked="0"/>
    </xf>
    <xf numFmtId="4" fontId="6" fillId="3" borderId="10" xfId="8" applyNumberFormat="1" applyFont="1" applyFill="1" applyBorder="1" applyAlignment="1" applyProtection="1">
      <alignment horizontal="right" vertical="top"/>
      <protection locked="0"/>
    </xf>
    <xf numFmtId="4" fontId="2" fillId="3" borderId="5" xfId="86" applyNumberFormat="1" applyFont="1" applyFill="1" applyBorder="1" applyAlignment="1" applyProtection="1">
      <alignment vertical="top" wrapText="1"/>
      <protection locked="0"/>
    </xf>
    <xf numFmtId="4" fontId="2" fillId="3" borderId="37" xfId="0" applyNumberFormat="1" applyFont="1" applyFill="1" applyBorder="1" applyAlignment="1" applyProtection="1">
      <alignment horizontal="right" vertical="top"/>
      <protection locked="0"/>
    </xf>
    <xf numFmtId="4" fontId="6" fillId="3" borderId="5" xfId="86" applyNumberFormat="1" applyFont="1" applyFill="1" applyBorder="1" applyAlignment="1" applyProtection="1">
      <alignment horizontal="right" vertical="top" wrapText="1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6" fillId="3" borderId="5" xfId="88" applyNumberFormat="1" applyFont="1" applyFill="1" applyBorder="1" applyAlignment="1" applyProtection="1">
      <alignment horizontal="right" vertical="top"/>
      <protection locked="0"/>
    </xf>
    <xf numFmtId="4" fontId="6" fillId="3" borderId="5" xfId="17" applyNumberFormat="1" applyFont="1" applyFill="1" applyBorder="1" applyAlignment="1" applyProtection="1">
      <alignment horizontal="right" vertical="top"/>
      <protection locked="0"/>
    </xf>
    <xf numFmtId="4" fontId="2" fillId="3" borderId="5" xfId="93" applyNumberFormat="1" applyFont="1" applyFill="1" applyBorder="1" applyAlignment="1" applyProtection="1">
      <alignment vertical="top"/>
      <protection locked="0"/>
    </xf>
    <xf numFmtId="0" fontId="3" fillId="2" borderId="30" xfId="13" applyFont="1" applyFill="1" applyBorder="1" applyAlignment="1" applyProtection="1">
      <alignment vertical="top"/>
      <protection locked="0"/>
    </xf>
    <xf numFmtId="4" fontId="2" fillId="0" borderId="5" xfId="2" applyNumberFormat="1" applyFont="1" applyFill="1" applyBorder="1" applyAlignment="1" applyProtection="1">
      <alignment vertical="top"/>
      <protection locked="0"/>
    </xf>
    <xf numFmtId="4" fontId="2" fillId="3" borderId="5" xfId="2" applyNumberFormat="1" applyFont="1" applyFill="1" applyBorder="1" applyAlignment="1" applyProtection="1">
      <alignment vertical="top"/>
      <protection locked="0"/>
    </xf>
    <xf numFmtId="4" fontId="2" fillId="3" borderId="5" xfId="35" applyNumberFormat="1" applyFont="1" applyFill="1" applyBorder="1" applyAlignment="1" applyProtection="1">
      <alignment horizontal="right" vertical="top" wrapText="1"/>
      <protection locked="0"/>
    </xf>
    <xf numFmtId="4" fontId="2" fillId="3" borderId="5" xfId="88" applyNumberFormat="1" applyFont="1" applyFill="1" applyBorder="1" applyAlignment="1" applyProtection="1">
      <alignment horizontal="right" vertical="top"/>
      <protection locked="0"/>
    </xf>
    <xf numFmtId="4" fontId="2" fillId="3" borderId="5" xfId="0" applyNumberFormat="1" applyFont="1" applyFill="1" applyBorder="1" applyAlignment="1" applyProtection="1">
      <alignment horizontal="right" vertical="top" wrapText="1"/>
      <protection locked="0"/>
    </xf>
    <xf numFmtId="4" fontId="2" fillId="3" borderId="10" xfId="8" applyNumberFormat="1" applyFont="1" applyFill="1" applyBorder="1" applyAlignment="1" applyProtection="1">
      <alignment horizontal="right" vertical="top"/>
      <protection locked="0"/>
    </xf>
    <xf numFmtId="4" fontId="2" fillId="3" borderId="5" xfId="86" applyNumberFormat="1" applyFont="1" applyFill="1" applyBorder="1" applyAlignment="1" applyProtection="1">
      <alignment horizontal="right" vertical="top" wrapText="1"/>
      <protection locked="0"/>
    </xf>
    <xf numFmtId="4" fontId="2" fillId="3" borderId="5" xfId="17" applyNumberFormat="1" applyFont="1" applyFill="1" applyBorder="1" applyAlignment="1" applyProtection="1">
      <alignment horizontal="right" vertical="top"/>
      <protection locked="0"/>
    </xf>
    <xf numFmtId="4" fontId="2" fillId="3" borderId="5" xfId="13" applyNumberFormat="1" applyFont="1" applyFill="1" applyBorder="1" applyAlignment="1" applyProtection="1">
      <alignment vertical="top"/>
      <protection locked="0"/>
    </xf>
    <xf numFmtId="4" fontId="27" fillId="3" borderId="5" xfId="13" applyNumberFormat="1" applyFont="1" applyFill="1" applyBorder="1" applyAlignment="1" applyProtection="1">
      <alignment vertical="top"/>
      <protection locked="0"/>
    </xf>
    <xf numFmtId="4" fontId="2" fillId="0" borderId="0" xfId="0" applyNumberFormat="1" applyFont="1" applyFill="1" applyBorder="1" applyAlignment="1" applyProtection="1">
      <alignment vertical="top"/>
      <protection locked="0"/>
    </xf>
    <xf numFmtId="4" fontId="2" fillId="3" borderId="7" xfId="72" applyNumberFormat="1" applyFont="1" applyFill="1" applyBorder="1" applyAlignment="1" applyProtection="1">
      <alignment vertical="top"/>
      <protection locked="0"/>
    </xf>
    <xf numFmtId="167" fontId="2" fillId="3" borderId="12" xfId="17" applyNumberFormat="1" applyFont="1" applyFill="1" applyBorder="1" applyAlignment="1" applyProtection="1">
      <alignment vertical="top"/>
      <protection locked="0"/>
    </xf>
    <xf numFmtId="4" fontId="3" fillId="3" borderId="5" xfId="13" applyNumberFormat="1" applyFont="1" applyFill="1" applyBorder="1" applyAlignment="1" applyProtection="1">
      <alignment horizontal="center" vertical="top"/>
      <protection locked="0"/>
    </xf>
    <xf numFmtId="4" fontId="3" fillId="3" borderId="5" xfId="13" applyNumberFormat="1" applyFont="1" applyFill="1" applyBorder="1" applyAlignment="1" applyProtection="1">
      <alignment vertical="top"/>
      <protection locked="0"/>
    </xf>
    <xf numFmtId="4" fontId="5" fillId="3" borderId="5" xfId="13" applyNumberFormat="1" applyFont="1" applyFill="1" applyBorder="1" applyAlignment="1" applyProtection="1">
      <alignment vertical="top"/>
      <protection locked="0"/>
    </xf>
    <xf numFmtId="4" fontId="2" fillId="3" borderId="5" xfId="17" applyNumberFormat="1" applyFont="1" applyFill="1" applyBorder="1" applyAlignment="1" applyProtection="1">
      <alignment vertical="top"/>
      <protection locked="0"/>
    </xf>
    <xf numFmtId="39" fontId="2" fillId="3" borderId="4" xfId="73" applyNumberFormat="1" applyFont="1" applyFill="1" applyBorder="1" applyAlignment="1" applyProtection="1">
      <alignment vertical="top" wrapText="1"/>
      <protection locked="0"/>
    </xf>
    <xf numFmtId="167" fontId="2" fillId="3" borderId="10" xfId="17" applyNumberFormat="1" applyFont="1" applyFill="1" applyBorder="1" applyAlignment="1" applyProtection="1">
      <alignment vertical="top"/>
      <protection locked="0"/>
    </xf>
    <xf numFmtId="4" fontId="14" fillId="3" borderId="5" xfId="13" applyNumberFormat="1" applyFont="1" applyFill="1" applyBorder="1" applyAlignment="1" applyProtection="1">
      <alignment vertical="top"/>
      <protection locked="0"/>
    </xf>
    <xf numFmtId="43" fontId="2" fillId="3" borderId="5" xfId="0" applyNumberFormat="1" applyFont="1" applyFill="1" applyBorder="1" applyAlignment="1" applyProtection="1">
      <alignment horizontal="right" vertical="top" wrapText="1"/>
      <protection locked="0"/>
    </xf>
    <xf numFmtId="4" fontId="2" fillId="3" borderId="5" xfId="0" applyNumberFormat="1" applyFont="1" applyFill="1" applyBorder="1" applyAlignment="1" applyProtection="1">
      <alignment vertical="top" wrapText="1"/>
      <protection locked="0"/>
    </xf>
    <xf numFmtId="4" fontId="2" fillId="3" borderId="5" xfId="20" applyNumberFormat="1" applyFont="1" applyFill="1" applyBorder="1" applyAlignment="1" applyProtection="1">
      <alignment vertical="top"/>
      <protection locked="0"/>
    </xf>
    <xf numFmtId="4" fontId="2" fillId="3" borderId="5" xfId="18" applyNumberFormat="1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vertical="top"/>
      <protection locked="0"/>
    </xf>
    <xf numFmtId="4" fontId="3" fillId="3" borderId="10" xfId="0" applyNumberFormat="1" applyFont="1" applyFill="1" applyBorder="1" applyAlignment="1" applyProtection="1">
      <alignment vertical="top"/>
      <protection locked="0"/>
    </xf>
    <xf numFmtId="4" fontId="5" fillId="3" borderId="10" xfId="0" applyNumberFormat="1" applyFont="1" applyFill="1" applyBorder="1" applyAlignment="1" applyProtection="1">
      <alignment vertical="top"/>
      <protection locked="0"/>
    </xf>
    <xf numFmtId="4" fontId="2" fillId="3" borderId="6" xfId="8" applyNumberFormat="1" applyFont="1" applyFill="1" applyBorder="1" applyAlignment="1" applyProtection="1">
      <alignment horizontal="right" vertical="top"/>
      <protection locked="0"/>
    </xf>
    <xf numFmtId="4" fontId="2" fillId="3" borderId="6" xfId="0" applyNumberFormat="1" applyFont="1" applyFill="1" applyBorder="1" applyAlignment="1" applyProtection="1">
      <alignment vertical="top"/>
      <protection locked="0"/>
    </xf>
    <xf numFmtId="4" fontId="2" fillId="3" borderId="5" xfId="35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horizontal="right" vertical="top"/>
      <protection locked="0"/>
    </xf>
    <xf numFmtId="4" fontId="3" fillId="3" borderId="37" xfId="0" applyNumberFormat="1" applyFont="1" applyFill="1" applyBorder="1" applyAlignment="1" applyProtection="1">
      <alignment horizontal="right" vertical="top"/>
      <protection locked="0"/>
    </xf>
    <xf numFmtId="4" fontId="2" fillId="3" borderId="37" xfId="0" applyNumberFormat="1" applyFont="1" applyFill="1" applyBorder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vertical="top"/>
      <protection locked="0"/>
    </xf>
    <xf numFmtId="166" fontId="2" fillId="3" borderId="5" xfId="112" applyFont="1" applyFill="1" applyBorder="1" applyAlignment="1" applyProtection="1">
      <alignment vertical="top" wrapText="1"/>
      <protection locked="0"/>
    </xf>
    <xf numFmtId="4" fontId="2" fillId="3" borderId="5" xfId="73" applyNumberFormat="1" applyFont="1" applyFill="1" applyBorder="1" applyAlignment="1" applyProtection="1">
      <alignment vertical="top"/>
      <protection locked="0"/>
    </xf>
    <xf numFmtId="166" fontId="2" fillId="3" borderId="5" xfId="112" applyFont="1" applyFill="1" applyBorder="1" applyAlignment="1" applyProtection="1">
      <alignment horizontal="right" vertical="top" wrapText="1"/>
      <protection locked="0"/>
    </xf>
    <xf numFmtId="4" fontId="2" fillId="3" borderId="5" xfId="111" applyNumberFormat="1" applyFont="1" applyFill="1" applyBorder="1" applyAlignment="1" applyProtection="1">
      <alignment vertical="top"/>
      <protection locked="0"/>
    </xf>
    <xf numFmtId="43" fontId="2" fillId="3" borderId="10" xfId="73" applyFont="1" applyFill="1" applyBorder="1" applyAlignment="1" applyProtection="1">
      <alignment horizontal="right" vertical="top"/>
      <protection locked="0"/>
    </xf>
    <xf numFmtId="4" fontId="12" fillId="3" borderId="5" xfId="13" applyNumberFormat="1" applyFont="1" applyFill="1" applyBorder="1" applyAlignment="1" applyProtection="1">
      <alignment vertical="top"/>
      <protection locked="0"/>
    </xf>
    <xf numFmtId="4" fontId="12" fillId="3" borderId="5" xfId="19" applyNumberFormat="1" applyFont="1" applyFill="1" applyBorder="1" applyAlignment="1" applyProtection="1">
      <alignment vertical="top" wrapText="1"/>
      <protection locked="0"/>
    </xf>
    <xf numFmtId="4" fontId="12" fillId="3" borderId="10" xfId="41" applyNumberFormat="1" applyFont="1" applyFill="1" applyBorder="1" applyAlignment="1" applyProtection="1">
      <alignment vertical="top"/>
      <protection locked="0"/>
    </xf>
    <xf numFmtId="4" fontId="2" fillId="3" borderId="5" xfId="98" applyNumberFormat="1" applyFont="1" applyFill="1" applyBorder="1" applyAlignment="1" applyProtection="1">
      <alignment horizontal="right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/>
      <protection locked="0"/>
    </xf>
    <xf numFmtId="166" fontId="6" fillId="3" borderId="5" xfId="22" applyFont="1" applyFill="1" applyBorder="1" applyAlignment="1" applyProtection="1">
      <alignment horizontal="right" vertical="top" wrapText="1"/>
      <protection locked="0"/>
    </xf>
    <xf numFmtId="4" fontId="2" fillId="2" borderId="30" xfId="77" applyNumberFormat="1" applyFont="1" applyFill="1" applyBorder="1" applyAlignment="1" applyProtection="1">
      <alignment horizontal="right" vertical="top" wrapText="1"/>
      <protection locked="0"/>
    </xf>
    <xf numFmtId="167" fontId="2" fillId="3" borderId="12" xfId="62" applyNumberFormat="1" applyFont="1" applyFill="1" applyBorder="1" applyAlignment="1" applyProtection="1">
      <alignment horizontal="right" vertical="top"/>
      <protection locked="0"/>
    </xf>
    <xf numFmtId="4" fontId="2" fillId="0" borderId="5" xfId="7" applyNumberFormat="1" applyFont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 wrapText="1"/>
      <protection locked="0"/>
    </xf>
    <xf numFmtId="2" fontId="2" fillId="0" borderId="0" xfId="2" applyNumberFormat="1" applyFont="1" applyFill="1" applyBorder="1" applyAlignment="1" applyProtection="1">
      <alignment horizontal="left" vertical="top" wrapText="1"/>
    </xf>
    <xf numFmtId="4" fontId="2" fillId="3" borderId="0" xfId="0" quotePrefix="1" applyNumberFormat="1" applyFont="1" applyFill="1" applyBorder="1" applyAlignment="1" applyProtection="1">
      <alignment horizontal="justify" vertical="top" wrapText="1"/>
    </xf>
    <xf numFmtId="0" fontId="2" fillId="3" borderId="0" xfId="48" applyNumberFormat="1" applyFont="1" applyFill="1" applyBorder="1" applyAlignment="1" applyProtection="1">
      <alignment horizontal="left" vertical="top" wrapText="1"/>
    </xf>
    <xf numFmtId="0" fontId="3" fillId="3" borderId="0" xfId="48" applyNumberFormat="1" applyFont="1" applyFill="1" applyBorder="1" applyAlignment="1" applyProtection="1">
      <alignment horizontal="left" vertical="top"/>
    </xf>
    <xf numFmtId="0" fontId="2" fillId="3" borderId="0" xfId="48" applyNumberFormat="1" applyFont="1" applyFill="1" applyBorder="1" applyAlignment="1" applyProtection="1">
      <alignment horizontal="left" vertical="top"/>
    </xf>
    <xf numFmtId="0" fontId="2" fillId="3" borderId="0" xfId="48" quotePrefix="1" applyNumberFormat="1" applyFont="1" applyFill="1" applyBorder="1" applyAlignment="1" applyProtection="1">
      <alignment horizontal="left" vertical="top"/>
    </xf>
    <xf numFmtId="2" fontId="3" fillId="0" borderId="0" xfId="2" applyNumberFormat="1" applyFont="1" applyFill="1" applyBorder="1" applyAlignment="1" applyProtection="1">
      <alignment horizontal="center" vertical="top" wrapText="1"/>
    </xf>
    <xf numFmtId="0" fontId="37" fillId="3" borderId="0" xfId="0" applyFont="1" applyFill="1" applyAlignment="1" applyProtection="1">
      <alignment horizontal="center" vertical="top"/>
    </xf>
    <xf numFmtId="0" fontId="2" fillId="3" borderId="0" xfId="0" applyFont="1" applyFill="1" applyAlignment="1" applyProtection="1">
      <alignment horizontal="center" vertical="top"/>
    </xf>
  </cellXfs>
  <cellStyles count="131">
    <cellStyle name="Comma 3 2" xfId="46"/>
    <cellStyle name="Comma_ANALISIS EL PUERTO 2" xfId="56"/>
    <cellStyle name="Millares" xfId="1" builtinId="3"/>
    <cellStyle name="Millares 10" xfId="48"/>
    <cellStyle name="Millares 10 2" xfId="65"/>
    <cellStyle name="Millares 10 2 2" xfId="68"/>
    <cellStyle name="Millares 10 2 2 2" xfId="22"/>
    <cellStyle name="Millares 10 2 2 2 2" xfId="73"/>
    <cellStyle name="Millares 10 2 2 3" xfId="44"/>
    <cellStyle name="Millares 10 2 3" xfId="94"/>
    <cellStyle name="Millares 10 3" xfId="70"/>
    <cellStyle name="Millares 11" xfId="35"/>
    <cellStyle name="Millares 11 2" xfId="32"/>
    <cellStyle name="Millares 11 2 2" xfId="113"/>
    <cellStyle name="Millares 11 3" xfId="112"/>
    <cellStyle name="Millares 12 2" xfId="115"/>
    <cellStyle name="Millares 12 3" xfId="39"/>
    <cellStyle name="Millares 13" xfId="60"/>
    <cellStyle name="Millares 14" xfId="36"/>
    <cellStyle name="Millares 16" xfId="93"/>
    <cellStyle name="Millares 2" xfId="66"/>
    <cellStyle name="Millares 2 2" xfId="49"/>
    <cellStyle name="Millares 2 2 2" xfId="67"/>
    <cellStyle name="Millares 2 2 2 2" xfId="28"/>
    <cellStyle name="Millares 2 2 2 2 2" xfId="18"/>
    <cellStyle name="Millares 2 2 2 2 3" xfId="88"/>
    <cellStyle name="Millares 2 2 2 3" xfId="71"/>
    <cellStyle name="Millares 2 2 2 3 2" xfId="109"/>
    <cellStyle name="Millares 2 2 2 4" xfId="54"/>
    <cellStyle name="Millares 2 2 4" xfId="89"/>
    <cellStyle name="Millares 2 4" xfId="92"/>
    <cellStyle name="Millares 2 8" xfId="25"/>
    <cellStyle name="Millares 2_XXXCopia de Pres. elab. no. 24-12  Terrm. ampliacion Ac. Monte Plata" xfId="103"/>
    <cellStyle name="Millares 3" xfId="130"/>
    <cellStyle name="Millares 3 2" xfId="127"/>
    <cellStyle name="Millares 3 2 2" xfId="114"/>
    <cellStyle name="Millares 3 2 3" xfId="129"/>
    <cellStyle name="Millares 3 2 3 3" xfId="31"/>
    <cellStyle name="Millares 3 2 7" xfId="30"/>
    <cellStyle name="Millares 3 3" xfId="4"/>
    <cellStyle name="Millares 3 3 2" xfId="8"/>
    <cellStyle name="Millares 3 3 2 3" xfId="15"/>
    <cellStyle name="Millares 3 3 2 4" xfId="123"/>
    <cellStyle name="Millares 3 3 3 2" xfId="27"/>
    <cellStyle name="Millares 3 3 7" xfId="86"/>
    <cellStyle name="Millares 3 3 7 2" xfId="118"/>
    <cellStyle name="Millares 3_111-12 ac neyba zona alta" xfId="3"/>
    <cellStyle name="Millares 4 2" xfId="24"/>
    <cellStyle name="Millares 4 2 2" xfId="98"/>
    <cellStyle name="Millares 4 2 2 4" xfId="126"/>
    <cellStyle name="Millares 5" xfId="105"/>
    <cellStyle name="Millares 5 3" xfId="6"/>
    <cellStyle name="Millares 5 3 2" xfId="14"/>
    <cellStyle name="Millares 5 3 2 2" xfId="77"/>
    <cellStyle name="Millares 5 3 2 2 2" xfId="125"/>
    <cellStyle name="Millares 5 4" xfId="121"/>
    <cellStyle name="Millares 5 7" xfId="87"/>
    <cellStyle name="Millares 6 2" xfId="52"/>
    <cellStyle name="Millares 6 2 3" xfId="50"/>
    <cellStyle name="Millares 8" xfId="53"/>
    <cellStyle name="Millares 8 2" xfId="83"/>
    <cellStyle name="Millares 8 6" xfId="45"/>
    <cellStyle name="Millares 9 2" xfId="57"/>
    <cellStyle name="Millares 9 2 4" xfId="59"/>
    <cellStyle name="Millares 9 4" xfId="58"/>
    <cellStyle name="Millares_NUEVO FORMATO DE PRESUPUESTOS" xfId="26"/>
    <cellStyle name="Millares_PRES 059-09 REHABIL. PLANTA DE TRATAMIENTO DE 80 LPS RAPIDA, AC. HATO DEL YAQUE" xfId="33"/>
    <cellStyle name="Millares_rec.No.57-03 481-01 alc.sanitario del seibo red colectora y pta. trat. #2" xfId="29"/>
    <cellStyle name="Moneda 2" xfId="61"/>
    <cellStyle name="Normal" xfId="0" builtinId="0"/>
    <cellStyle name="Normal 10" xfId="9"/>
    <cellStyle name="Normal 10 2 2" xfId="41"/>
    <cellStyle name="Normal 10 2 2 2" xfId="110"/>
    <cellStyle name="Normal 13 2" xfId="12"/>
    <cellStyle name="Normal 13 2 2" xfId="74"/>
    <cellStyle name="Normal 13 2 2 3" xfId="117"/>
    <cellStyle name="Normal 13 2 3" xfId="42"/>
    <cellStyle name="Normal 14 2" xfId="78"/>
    <cellStyle name="Normal 15 2 4" xfId="55"/>
    <cellStyle name="Normal 17" xfId="111"/>
    <cellStyle name="Normal 18" xfId="38"/>
    <cellStyle name="Normal 19" xfId="2"/>
    <cellStyle name="Normal 19 4" xfId="100"/>
    <cellStyle name="Normal 2" xfId="10"/>
    <cellStyle name="Normal 2 10" xfId="16"/>
    <cellStyle name="Normal 2 10 2" xfId="106"/>
    <cellStyle name="Normal 2 2 2" xfId="23"/>
    <cellStyle name="Normal 2 2 2 2" xfId="76"/>
    <cellStyle name="Normal 2 2 2 3 2" xfId="90"/>
    <cellStyle name="Normal 2 3 2" xfId="17"/>
    <cellStyle name="Normal 2 3 2 3" xfId="124"/>
    <cellStyle name="Normal 2 3 3" xfId="104"/>
    <cellStyle name="Normal 2 4" xfId="82"/>
    <cellStyle name="Normal 2 5" xfId="43"/>
    <cellStyle name="Normal 23" xfId="120"/>
    <cellStyle name="Normal 3" xfId="40"/>
    <cellStyle name="Normal 3 12" xfId="116"/>
    <cellStyle name="Normal 3 2" xfId="81"/>
    <cellStyle name="Normal 3 2 2" xfId="51"/>
    <cellStyle name="Normal 3 3" xfId="85"/>
    <cellStyle name="Normal 3 4" xfId="119"/>
    <cellStyle name="Normal 38" xfId="102"/>
    <cellStyle name="Normal 4" xfId="13"/>
    <cellStyle name="Normal 4 15" xfId="108"/>
    <cellStyle name="Normal 4 2" xfId="69"/>
    <cellStyle name="Normal 5" xfId="5"/>
    <cellStyle name="Normal 5 16" xfId="79"/>
    <cellStyle name="Normal 5 2 2" xfId="99"/>
    <cellStyle name="Normal 6" xfId="63"/>
    <cellStyle name="Normal 6 2 2 2" xfId="21"/>
    <cellStyle name="Normal 71" xfId="20"/>
    <cellStyle name="Normal 73" xfId="84"/>
    <cellStyle name="Normal 9 2" xfId="19"/>
    <cellStyle name="Normal 9 2 6" xfId="107"/>
    <cellStyle name="Normal 9 3" xfId="34"/>
    <cellStyle name="Normal 9 3 2" xfId="97"/>
    <cellStyle name="Normal 9 4" xfId="47"/>
    <cellStyle name="Normal 90" xfId="95"/>
    <cellStyle name="Normal_300-04 rem. y amp. ac.mult.de partido, 2do contrato." xfId="62"/>
    <cellStyle name="Normal_502-01 alcantarillado sanitario academia de entrenamiento policial de hatilloparte b" xfId="7"/>
    <cellStyle name="Normal_502-01 alcantarillado sanitario academia de entrenamiento policial de hatilloparte b_Copia de rec.80-10 No.2 al 148-06 Acueducto Multiple RAMONAL REVISADO-final" xfId="122"/>
    <cellStyle name="Normal_Hoja1" xfId="11"/>
    <cellStyle name="Normal_PRES 059-09 REHABIL. PLANTA DE TRATAMIENTO DE 80 LPS RAPIDA, AC. HATO DEL YAQUE" xfId="96"/>
    <cellStyle name="Normal_PRES030-2008" xfId="128"/>
    <cellStyle name="Normal_presupuesto" xfId="101"/>
    <cellStyle name="Normal_Presupuesto Terminaciones Edificio Mantenimiento Nave I " xfId="72"/>
    <cellStyle name="Porcentaje" xfId="64" builtinId="5"/>
    <cellStyle name="Porcentaje 2" xfId="37"/>
    <cellStyle name="Porcentaje 2 2" xfId="91"/>
    <cellStyle name="Porcentual 2 2" xfId="80"/>
    <cellStyle name="Porcentual 5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styles" Target="styles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33575" y="193167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311728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105</xdr:row>
      <xdr:rowOff>0</xdr:rowOff>
    </xdr:from>
    <xdr:ext cx="0" cy="283153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33575" y="16240125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5750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311728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5750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124</xdr:row>
      <xdr:rowOff>0</xdr:rowOff>
    </xdr:from>
    <xdr:ext cx="0" cy="283153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2925" y="2210593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575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311728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575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128</xdr:row>
      <xdr:rowOff>0</xdr:rowOff>
    </xdr:from>
    <xdr:ext cx="0" cy="283153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2925" y="28003500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5750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311728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31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5750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131</xdr:row>
      <xdr:rowOff>0</xdr:rowOff>
    </xdr:from>
    <xdr:ext cx="0" cy="283153"/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2925" y="28805188"/>
          <a:ext cx="0" cy="28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Geovanny\giovanny\Mis%20documentos\All_Project\Nom0198n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EROPUERTO%20DE%20PUNTA%20CANA\Presupuesto%20Aeropuerto%20de%20Punta%20Cana\Documents%20and%20Settings\Eva%20L.%20JImenez%20Pagan\My%20Documents\Banco%20Central\Martin%20Fernandez%20-%20Calles\Presup.%20dise&#241;o%20original%20(30-mar-0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rendon.HMV\Local%20Settings\Temporary%20Internet%20Files\OLK3\85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192.168.10.3\Ctrol.%20Pto\arodriguez\Desktop\Documents%20and%20Settings\Eva%20L.%20JImenez%20Pagan\My%20Documents\Banco%20Central\Martin%20Fernandez%20-%20Calles\Presup.%20dise&#241;o%20original%20(30-mar-04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F\Documents%20and%20Settings\Eva%20L.%20JImenez%20Pagan\My%20Documents\Banco%20Central\Martin%20Fernandez%20-%20Calles\Presup.%20dise&#241;o%20original%20(30-mar-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%20PERSONAL%20Cesar%20Calla\02%20PRESUPUESTO%20META%2011-01-06%2009.34%20am\OFERTAS\7422\DPTO\CIVIL\7422CWX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luis.fiallo\Desktop\6.%20(CONTRATISTA)%20La%20Toma%20SC%20DISE&#209;O%20INAPA%20-%20BASE%20DE%20PR%20ACT.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os%20Compartidos%20Evaluacion%20y%20Costo\MIGUEL\PRESUPUESTOS\2021\ZONA%20II\Azua\Planta%20Potabilizadora%20Villarpando%20Revisado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HANGAR%20AILI\Hangares%20AILI%2002-09-1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9FBE9B\analisis%20el%20pino%20junumuc&#25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Pedro%20Gil\Desktop\Archivos%20proyectos\Presa%20Sabaneta\Tabla%20Insumos%20-%20R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214717\Copia%20de%20Analisis%20PARA%20PRESUPUESTO%20OBRAS%20PUBLICA%20df%20enero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192.168.10.3\Ctrol.%20Pto\Documents%20and%20Settings\Eva%20L.%20JImenez%20Pagan\My%20Documents\Banco%20Central\Martin%20Fernandez%20-%20Calles\Presup.%20dise&#241;o%20original%20(30-mar-04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euroconsult\Documents%20and%20Settings\Eva%20L.%20JImenez%20Pagan\My%20Documents\Banco%20Central\Martin%20Fernandez%20-%20Calles\Presup.%20dise&#241;o%20original%20(30-mar-04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579856\PROYECTO%20AQN-WC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arodriguez\Desktop\Documents%20and%20Settings\Eva%20L.%20JImenez%20Pagan\My%20Documents\Banco%20Central\Martin%20Fernandez%20-%20Calles\Presup.%20dise&#241;o%20original%20(30-mar-04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aderrruiz\Documents\Moll\HORMICONDO\JJTORRES\Mis%20documentos\Documents%20and%20Settings\LUZ%20MARY\Configuraci&#243;n%20local\Temp\hgg\0bra%20552\PPTO%20ADMINISTRATIVO%2013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Pedro%20Gil\Desktop\NASKA%20Ingenieria%20y%20Construcciones\Proyecto%20San%20Cristobal\Control%20Diario%20de%20Actividades\Noviembre\REPORTE%20REGISTROS%20INAPA%20SAN%20CRISTOBAL%2018122020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Maria%20Isabel%20Morales\Desktop\doc.%20memoria%20feb%2011\higuero%20nuevo\HANGAR%20AILI\pres.%20ampliacion%20y%20construc.%20plataforma%20tanqu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Eva%20L.%20JImenez%20Pagan\My%20Documents\Banco%20Central\Martin%20Fernandez%20-%20Calles\Presup.%20dise&#241;o%20original%20(30-mar-04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¡REF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  <sheetName val="Los Ángeles (Fase II)"/>
      <sheetName val="MANO DE OBRA"/>
      <sheetName val="EyH"/>
      <sheetName val="MO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BOQ desglose "/>
      <sheetName val="Análisis"/>
      <sheetName val="Ana"/>
      <sheetName val="insumo"/>
      <sheetName val="Mezcla"/>
      <sheetName val="exteriores"/>
      <sheetName val="Salarios"/>
      <sheetName val="MANT.TRANSITO"/>
      <sheetName val="Analisis de Costos"/>
      <sheetName val="Pu-Sanit."/>
      <sheetName val="Mat"/>
      <sheetName val="Trabajos Generales"/>
      <sheetName val="PU-B-GS"/>
      <sheetName val="analisis"/>
      <sheetName val="INS"/>
      <sheetName val="PRE"/>
      <sheetName val="Rendimientos OM"/>
      <sheetName val="Cubicación"/>
      <sheetName val="Capilla"/>
      <sheetName val="Incremento Precios"/>
      <sheetName val="PARTIDAS NUEVA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ANALISIS_STO_DGO"/>
      <sheetName val="PRES__BOCA_NUEVA"/>
      <sheetName val="CONTRARO_SEÑALIZACIONES"/>
      <sheetName val="Senalizacion"/>
      <sheetName val="A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ANALISIS_STO_DGO"/>
      <sheetName val="PRES__BOCA_NUEVA"/>
      <sheetName val="CONTRARO SEÑALIZACIONES"/>
      <sheetName val="Senalizacion"/>
      <sheetName val="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  <sheetName val="Sheet4"/>
      <sheetName val="Sheet5"/>
      <sheetName val="EQUIPOS"/>
      <sheetName val="Precio"/>
      <sheetName val="CUBICACION "/>
      <sheetName val="Insumos materiales"/>
      <sheetName val="Costos Mano de Obra"/>
      <sheetName val="Volumenes"/>
      <sheetName val="Analisis de Costos"/>
      <sheetName val="addenda"/>
      <sheetName val="Ana"/>
      <sheetName val="Pres "/>
      <sheetName val="Cubicación"/>
      <sheetName val="MATERIALES LISTADO"/>
      <sheetName val="Precio_de_Vigas6"/>
      <sheetName val="Hss_10&quot;_x_3&quot;_x__125&quot;6"/>
      <sheetName val="C_5&quot;_x_10&quot;_x_2_mm6"/>
      <sheetName val="C_2&quot;_x_10&quot;_x_2mm6"/>
      <sheetName val="ANALISIS_STO_DGO6"/>
      <sheetName val="anal_term"/>
      <sheetName val="Anal__horm_"/>
      <sheetName val="PU-Elect_"/>
      <sheetName val="Ana-Sanit_"/>
      <sheetName val="Pu-Sanit_"/>
      <sheetName val="COSTO_INDIRECTO"/>
      <sheetName val="OPERADORES_EQUIPOS"/>
      <sheetName val="Precio_de_Vigas7"/>
      <sheetName val="Hss_10&quot;_x_3&quot;_x__125&quot;7"/>
      <sheetName val="C_5&quot;_x_10&quot;_x_2_mm7"/>
      <sheetName val="C_2&quot;_x_10&quot;_x_2mm7"/>
      <sheetName val="ANALISIS_STO_DGO7"/>
      <sheetName val="anal_term1"/>
      <sheetName val="Anal__horm_1"/>
      <sheetName val="PU-Elect_1"/>
      <sheetName val="Ana-Sanit_1"/>
      <sheetName val="Pu-Sanit_1"/>
      <sheetName val="COSTO_INDIRECTO1"/>
      <sheetName val="OPERADORES_EQUIPOS1"/>
      <sheetName val="Precio_de_Vigas8"/>
      <sheetName val="Hss_10&quot;_x_3&quot;_x__125&quot;8"/>
      <sheetName val="C_5&quot;_x_10&quot;_x_2_mm8"/>
      <sheetName val="C_2&quot;_x_10&quot;_x_2mm8"/>
      <sheetName val="ANALISIS_STO_DGO8"/>
      <sheetName val="anal_term2"/>
      <sheetName val="Anal__horm_2"/>
      <sheetName val="PU-Elect_2"/>
      <sheetName val="Ana-Sanit_2"/>
      <sheetName val="Pu-Sanit_2"/>
      <sheetName val="COSTO_INDIRECTO2"/>
      <sheetName val="OPERADORES_EQUIPOS2"/>
      <sheetName val="Precio_de_Vigas9"/>
      <sheetName val="Hss_10&quot;_x_3&quot;_x__125&quot;9"/>
      <sheetName val="C_5&quot;_x_10&quot;_x_2_mm9"/>
      <sheetName val="C_2&quot;_x_10&quot;_x_2mm9"/>
      <sheetName val="ANALISIS_STO_DGO9"/>
      <sheetName val="anal_term3"/>
      <sheetName val="Anal__horm_3"/>
      <sheetName val="PU-Elect_3"/>
      <sheetName val="Ana-Sanit_3"/>
      <sheetName val="Pu-Sanit_3"/>
      <sheetName val="COSTO_INDIRECTO3"/>
      <sheetName val="OPERADORES_EQUIPOS3"/>
      <sheetName val="Precio_de_Vigas10"/>
      <sheetName val="Hss_10&quot;_x_3&quot;_x__125&quot;10"/>
      <sheetName val="C_5&quot;_x_10&quot;_x_2_mm10"/>
      <sheetName val="C_2&quot;_x_10&quot;_x_2mm10"/>
      <sheetName val="ANALISIS_STO_DGO10"/>
      <sheetName val="anal_term4"/>
      <sheetName val="Anal__horm_4"/>
      <sheetName val="PU-Elect_4"/>
      <sheetName val="Ana-Sanit_4"/>
      <sheetName val="Pu-Sanit_4"/>
      <sheetName val="COSTO_INDIRECTO4"/>
      <sheetName val="OPERADORES_EQUIPOS4"/>
      <sheetName val="Precio_de_Vigas11"/>
      <sheetName val="Hss_10&quot;_x_3&quot;_x__125&quot;11"/>
      <sheetName val="C_5&quot;_x_10&quot;_x_2_mm11"/>
      <sheetName val="C_2&quot;_x_10&quot;_x_2mm11"/>
      <sheetName val="ANALISIS_STO_DGO11"/>
      <sheetName val="anal_term5"/>
      <sheetName val="Anal__horm_5"/>
      <sheetName val="PU-Elect_5"/>
      <sheetName val="Ana-Sanit_5"/>
      <sheetName val="Pu-Sanit_5"/>
      <sheetName val="COSTO_INDIRECTO5"/>
      <sheetName val="OPERADORES_EQUIPOS5"/>
    </sheetNames>
    <sheetDataSet>
      <sheetData sheetId="0">
        <row r="4">
          <cell r="F4">
            <v>35.75</v>
          </cell>
        </row>
      </sheetData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>
        <row r="7">
          <cell r="C7" t="str">
            <v>Cant.</v>
          </cell>
        </row>
      </sheetData>
      <sheetData sheetId="31">
        <row r="7">
          <cell r="C7" t="str">
            <v>Cant.</v>
          </cell>
        </row>
      </sheetData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4">
          <cell r="C4">
            <v>0</v>
          </cell>
        </row>
      </sheetData>
      <sheetData sheetId="50">
        <row r="6">
          <cell r="C6" t="str">
            <v>CANT.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6">
          <cell r="C6" t="str">
            <v>CANT.</v>
          </cell>
        </row>
      </sheetData>
      <sheetData sheetId="54">
        <row r="4">
          <cell r="C4">
            <v>0</v>
          </cell>
        </row>
      </sheetData>
      <sheetData sheetId="55">
        <row r="7">
          <cell r="C7" t="str">
            <v>Cant.</v>
          </cell>
        </row>
      </sheetData>
      <sheetData sheetId="56">
        <row r="7">
          <cell r="C7" t="str">
            <v>Cant.</v>
          </cell>
        </row>
      </sheetData>
      <sheetData sheetId="57">
        <row r="6">
          <cell r="C6" t="str">
            <v>CANT.</v>
          </cell>
        </row>
      </sheetData>
      <sheetData sheetId="58">
        <row r="6">
          <cell r="C6" t="str">
            <v>CANT.</v>
          </cell>
        </row>
      </sheetData>
      <sheetData sheetId="59">
        <row r="4">
          <cell r="C4">
            <v>0</v>
          </cell>
        </row>
      </sheetData>
      <sheetData sheetId="60">
        <row r="6">
          <cell r="C6" t="str">
            <v>CANT.</v>
          </cell>
        </row>
      </sheetData>
      <sheetData sheetId="61">
        <row r="7">
          <cell r="C7" t="str">
            <v>Cant.</v>
          </cell>
        </row>
      </sheetData>
      <sheetData sheetId="62">
        <row r="7">
          <cell r="C7" t="str">
            <v>Cant.</v>
          </cell>
        </row>
      </sheetData>
      <sheetData sheetId="63">
        <row r="7">
          <cell r="C7" t="str">
            <v>Cant.</v>
          </cell>
        </row>
      </sheetData>
      <sheetData sheetId="64">
        <row r="7">
          <cell r="C7" t="str">
            <v>Cant.</v>
          </cell>
        </row>
      </sheetData>
      <sheetData sheetId="65">
        <row r="4">
          <cell r="C4">
            <v>0</v>
          </cell>
        </row>
      </sheetData>
      <sheetData sheetId="66">
        <row r="6">
          <cell r="C6" t="str">
            <v>CANT.</v>
          </cell>
        </row>
      </sheetData>
      <sheetData sheetId="67">
        <row r="7">
          <cell r="C7" t="str">
            <v>Cant.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>
        <row r="6">
          <cell r="E6" t="str">
            <v>P.U. RD$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  <sheetName val="EQUIPOS"/>
      <sheetName val="insumos"/>
      <sheetName val="análisis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  <sheetName val="Mano Obra"/>
      <sheetName val="R07"/>
      <sheetName val="R08"/>
      <sheetName val="R09"/>
      <sheetName val="presupuesto"/>
      <sheetName val="Copia_de_Analisis"/>
      <sheetName val="gonzalo"/>
      <sheetName val="PRE Desvio Alcant.  Potable"/>
      <sheetName val="listado equipos a utilizar"/>
      <sheetName val="Insumos materiales"/>
      <sheetName val="Costos Mano de Obra"/>
      <sheetName val="Mano de Obra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  <sheetName val="M_O_"/>
      <sheetName val="Analisis_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montas"/>
      <sheetName val="Redcolinahsa"/>
      <sheetName val="redcoquera"/>
      <sheetName val="CUANTIA ELEM. EST."/>
      <sheetName val="LA TOMA- DISEÑO INAPA14-7-21"/>
      <sheetName val="Análisis grales"/>
      <sheetName val="Insumos"/>
      <sheetName val="PRESUP REGISTROS"/>
      <sheetName val="ACOMETIDAS  GENERAL"/>
      <sheetName val="LA TOMA"/>
      <sheetName val="BOMBAS HIDROSISTEMAS"/>
      <sheetName val="ZUMBON"/>
      <sheetName val="LI CAMPO POZOS ITABO Acero"/>
      <sheetName val="Lista cantidad OBRA TOMA VILLA"/>
      <sheetName val="LI CAMPO POZOS ITABO HD"/>
      <sheetName val="Ampl Acued VA Nueva LI Acero"/>
      <sheetName val="Ampl Acued VA Nueva LI HD"/>
      <sheetName val="Colocacion D=16&quot; "/>
      <sheetName val="Colocacion D=20 24&quot;"/>
      <sheetName val="REGISTROS HA Caudalimetros"/>
      <sheetName val="caudalimetro ---------"/>
      <sheetName val="Presupuesto OBRA TOMA VILLA"/>
      <sheetName val="Rvalv Villeg 170x231 inter"/>
      <sheetName val="Camara purga 60x190"/>
      <sheetName val="REGISTROS HA VS RValv y Cpurga"/>
      <sheetName val="platea 20 LECHO"/>
      <sheetName val="platea 90 Bifurcacion"/>
      <sheetName val="MEMORIA Est Entrega"/>
      <sheetName val="CANTIDADES LA TOMA"/>
      <sheetName val="losa"/>
      <sheetName val="platea 40"/>
      <sheetName val="platea 20"/>
      <sheetName val="muros ha 20"/>
      <sheetName val="muros ha 30"/>
      <sheetName val="muros ha 25"/>
      <sheetName val="Columnas 50X50"/>
      <sheetName val="Vigas np"/>
      <sheetName val="Vigas1Y    4Y TECHO"/>
      <sheetName val="Vigas2Y TECHO"/>
      <sheetName val="Vigas3Y  TECHO"/>
      <sheetName val="VigasX  TECHO"/>
      <sheetName val="REGISTROS HORM VAC INSITU EB"/>
      <sheetName val="caudalimetro EB 230X250"/>
      <sheetName val="Camara Derivacion 390X295"/>
      <sheetName val="Columnas 70x70"/>
      <sheetName val="platea 45"/>
      <sheetName val="zC1"/>
      <sheetName val="Proteccion de Tuberias"/>
      <sheetName val="L.I. EL POMIER"/>
      <sheetName val="L.I. HATO DAMAS"/>
      <sheetName val="L.I. A VILLEGAS"/>
      <sheetName val="acero, vol, horm toma"/>
      <sheetName val="MEMO MURO DE CONTENCION ZUMBON"/>
      <sheetName val="RESUMEN CANTIDADES ZUMBON"/>
      <sheetName val="analisis MVSUR"/>
      <sheetName val="REGISTROS HORM VAC INSITU ZUMBO"/>
      <sheetName val="caudalimetro 1.5x1.55 h2.35"/>
      <sheetName val="caja valvula aire 1.7X2.5 h2.31"/>
      <sheetName val="Registro 2.90x2.90 h2.10"/>
      <sheetName val="MEMO BLOQUE DE ANCLAJE"/>
      <sheetName val="ZAPATA M"/>
      <sheetName val="MURO HA"/>
      <sheetName val="MEMO POZO"/>
      <sheetName val="MEMO CAMARA CAUDALIMETRO "/>
      <sheetName val="MEMO CÁMARA DE VÁLVULA"/>
      <sheetName val="Caudalimetros"/>
      <sheetName val="Tapas registros"/>
      <sheetName val="Muro MANCLAJE"/>
      <sheetName val="zM6"/>
      <sheetName val="zC2"/>
      <sheetName val="zC3"/>
      <sheetName val="zM ANCLAJE"/>
      <sheetName val="Factor Salarial"/>
      <sheetName val="precio tubos sainagua"/>
      <sheetName val="Listado de Materiales"/>
      <sheetName val="Mano de Obra"/>
      <sheetName val="Analisis Tuberias"/>
      <sheetName val="Alcantarillas"/>
      <sheetName val="Red carril"/>
      <sheetName val="Presupuesto Acceso Norte"/>
      <sheetName val="REGISTROS PREFABRICADOS"/>
      <sheetName val="REGISTROS HORM VAC INSITU"/>
      <sheetName val="Param.eq pesado"/>
      <sheetName val="Molde Recto Madera"/>
      <sheetName val="Param.acarreo piedras"/>
      <sheetName val="analisis Andamios"/>
      <sheetName val="Sacarreo 100m"/>
      <sheetName val="caudalim Vill 125x135x195"/>
      <sheetName val="RENDIMIENTOS DE MO Y EQU PROM"/>
      <sheetName val="RetroExc H=185"/>
      <sheetName val="RetroExc H=150"/>
    </sheetNames>
    <sheetDataSet>
      <sheetData sheetId="0" refreshError="1"/>
      <sheetData sheetId="1" refreshError="1"/>
      <sheetData sheetId="2" refreshError="1"/>
      <sheetData sheetId="3">
        <row r="9">
          <cell r="J9">
            <v>7.021396037829768</v>
          </cell>
        </row>
        <row r="20">
          <cell r="J20">
            <v>2.576992407407408</v>
          </cell>
        </row>
        <row r="32">
          <cell r="J32">
            <v>3.3155340952380965</v>
          </cell>
        </row>
        <row r="43">
          <cell r="J43">
            <v>2.3162492753623192</v>
          </cell>
        </row>
        <row r="55">
          <cell r="J55">
            <v>3.8433730612244905</v>
          </cell>
        </row>
        <row r="67">
          <cell r="J67">
            <v>2.192397304353106</v>
          </cell>
        </row>
        <row r="86">
          <cell r="J86">
            <v>1.8398305860000004</v>
          </cell>
        </row>
        <row r="99">
          <cell r="J99">
            <v>2.354948906386702</v>
          </cell>
        </row>
      </sheetData>
      <sheetData sheetId="4" refreshError="1"/>
      <sheetData sheetId="5">
        <row r="13">
          <cell r="F13">
            <v>1867.205761316872</v>
          </cell>
        </row>
        <row r="20">
          <cell r="F20">
            <v>5.61</v>
          </cell>
        </row>
        <row r="21">
          <cell r="G21">
            <v>168</v>
          </cell>
        </row>
        <row r="32">
          <cell r="F32">
            <v>1083.98</v>
          </cell>
        </row>
        <row r="38">
          <cell r="F38">
            <v>1552.53</v>
          </cell>
        </row>
        <row r="48">
          <cell r="F48">
            <v>2095.46</v>
          </cell>
        </row>
        <row r="58">
          <cell r="F58">
            <v>12.11</v>
          </cell>
        </row>
        <row r="68">
          <cell r="F68">
            <v>419.6</v>
          </cell>
        </row>
        <row r="84">
          <cell r="F84">
            <v>124.93</v>
          </cell>
        </row>
        <row r="93">
          <cell r="F93">
            <v>77.930000000000007</v>
          </cell>
        </row>
        <row r="98">
          <cell r="F98">
            <v>35.92</v>
          </cell>
        </row>
        <row r="105">
          <cell r="F105">
            <v>379.39150000000001</v>
          </cell>
        </row>
        <row r="112">
          <cell r="F112">
            <v>476.37169999999998</v>
          </cell>
        </row>
        <row r="119">
          <cell r="F119">
            <v>54.8018</v>
          </cell>
        </row>
        <row r="126">
          <cell r="F126">
            <v>316.15949999999998</v>
          </cell>
        </row>
        <row r="133">
          <cell r="F133">
            <v>109.6678</v>
          </cell>
        </row>
        <row r="140">
          <cell r="F140">
            <v>1372.83</v>
          </cell>
        </row>
        <row r="146">
          <cell r="F146">
            <v>261.40570000000002</v>
          </cell>
        </row>
        <row r="160">
          <cell r="F160">
            <v>63.2333</v>
          </cell>
        </row>
        <row r="185">
          <cell r="F185">
            <v>1392.45</v>
          </cell>
        </row>
        <row r="194">
          <cell r="F194">
            <v>1149.31</v>
          </cell>
        </row>
        <row r="209">
          <cell r="F209">
            <v>12.59</v>
          </cell>
        </row>
        <row r="223">
          <cell r="F223">
            <v>16.45</v>
          </cell>
        </row>
        <row r="253">
          <cell r="F253">
            <v>1526.58</v>
          </cell>
        </row>
        <row r="258">
          <cell r="F258">
            <v>802.67</v>
          </cell>
        </row>
        <row r="270">
          <cell r="F270">
            <v>36.92</v>
          </cell>
        </row>
        <row r="277">
          <cell r="F277">
            <v>33.229999999999997</v>
          </cell>
        </row>
        <row r="284">
          <cell r="F284">
            <v>39.869999999999997</v>
          </cell>
        </row>
        <row r="291">
          <cell r="F291">
            <v>118.67</v>
          </cell>
        </row>
        <row r="299">
          <cell r="F299">
            <v>261.56</v>
          </cell>
        </row>
        <row r="307">
          <cell r="F307">
            <v>488.24</v>
          </cell>
        </row>
        <row r="315">
          <cell r="F315">
            <v>286.02</v>
          </cell>
        </row>
        <row r="323">
          <cell r="F323">
            <v>115.2501</v>
          </cell>
        </row>
        <row r="329">
          <cell r="F329">
            <v>265.95999999999998</v>
          </cell>
        </row>
        <row r="336">
          <cell r="F336">
            <v>80.849999999999994</v>
          </cell>
        </row>
        <row r="342">
          <cell r="F342">
            <v>121.27</v>
          </cell>
        </row>
        <row r="348">
          <cell r="F348">
            <v>227.39</v>
          </cell>
        </row>
        <row r="355">
          <cell r="F355">
            <v>283.69</v>
          </cell>
        </row>
        <row r="363">
          <cell r="F363">
            <v>346.7278</v>
          </cell>
        </row>
        <row r="373">
          <cell r="F373">
            <v>256.11</v>
          </cell>
        </row>
        <row r="380">
          <cell r="F380">
            <v>432.19</v>
          </cell>
        </row>
        <row r="387">
          <cell r="F387">
            <v>1015</v>
          </cell>
        </row>
        <row r="393">
          <cell r="F393">
            <v>962.46</v>
          </cell>
        </row>
        <row r="400">
          <cell r="F400">
            <v>339.66</v>
          </cell>
        </row>
        <row r="409">
          <cell r="F409">
            <v>2676.53</v>
          </cell>
        </row>
        <row r="418">
          <cell r="F418">
            <v>4182.08</v>
          </cell>
        </row>
        <row r="427">
          <cell r="F427">
            <v>1366.33</v>
          </cell>
        </row>
        <row r="435">
          <cell r="F435">
            <v>1706.88</v>
          </cell>
        </row>
        <row r="442">
          <cell r="F442">
            <v>1706.88</v>
          </cell>
        </row>
        <row r="449">
          <cell r="F449">
            <v>2135.94</v>
          </cell>
        </row>
        <row r="455">
          <cell r="F455">
            <v>86.55</v>
          </cell>
        </row>
        <row r="467">
          <cell r="F467">
            <v>2561.83</v>
          </cell>
        </row>
        <row r="472">
          <cell r="F472">
            <v>1526.58</v>
          </cell>
        </row>
        <row r="477">
          <cell r="F477">
            <v>628.13</v>
          </cell>
        </row>
        <row r="484">
          <cell r="F484">
            <v>983.67</v>
          </cell>
        </row>
        <row r="492">
          <cell r="F492">
            <v>314.25</v>
          </cell>
        </row>
        <row r="499">
          <cell r="F499">
            <v>59.68</v>
          </cell>
        </row>
        <row r="529">
          <cell r="F529">
            <v>1345.91</v>
          </cell>
        </row>
        <row r="536">
          <cell r="F536">
            <v>2111.59</v>
          </cell>
        </row>
        <row r="549">
          <cell r="F549">
            <v>218.18</v>
          </cell>
        </row>
        <row r="558">
          <cell r="F558">
            <v>38.9</v>
          </cell>
        </row>
        <row r="566">
          <cell r="F566">
            <v>2207.29</v>
          </cell>
        </row>
        <row r="571">
          <cell r="F571">
            <v>2044.21</v>
          </cell>
        </row>
        <row r="577">
          <cell r="F577">
            <v>1250.05</v>
          </cell>
        </row>
        <row r="594">
          <cell r="F594">
            <v>2.21</v>
          </cell>
        </row>
        <row r="600">
          <cell r="F600">
            <v>2.94</v>
          </cell>
        </row>
        <row r="606">
          <cell r="F606">
            <v>2.94</v>
          </cell>
        </row>
        <row r="620">
          <cell r="F620">
            <v>6.29</v>
          </cell>
        </row>
        <row r="627">
          <cell r="F627">
            <v>10.98</v>
          </cell>
        </row>
        <row r="633">
          <cell r="F633">
            <v>55.39</v>
          </cell>
        </row>
        <row r="639">
          <cell r="F639">
            <v>51.93</v>
          </cell>
        </row>
        <row r="646">
          <cell r="F646">
            <v>1118.81</v>
          </cell>
        </row>
        <row r="657">
          <cell r="F657">
            <v>1799.1</v>
          </cell>
        </row>
        <row r="670">
          <cell r="F670">
            <v>1526.58</v>
          </cell>
        </row>
        <row r="675">
          <cell r="F675">
            <v>1889.35</v>
          </cell>
        </row>
        <row r="680">
          <cell r="F680">
            <v>16.309999999999999</v>
          </cell>
        </row>
        <row r="687">
          <cell r="F687">
            <v>85.7</v>
          </cell>
        </row>
        <row r="694">
          <cell r="F694">
            <v>63.98</v>
          </cell>
        </row>
        <row r="701">
          <cell r="F701">
            <v>150.77969999999999</v>
          </cell>
        </row>
        <row r="708">
          <cell r="F708">
            <v>26.03</v>
          </cell>
        </row>
        <row r="716">
          <cell r="F716">
            <v>1717.9639999999999</v>
          </cell>
        </row>
        <row r="728">
          <cell r="F728">
            <v>4533.49</v>
          </cell>
        </row>
        <row r="738">
          <cell r="F738">
            <v>1.47</v>
          </cell>
        </row>
        <row r="745">
          <cell r="F745">
            <v>118.7076</v>
          </cell>
        </row>
        <row r="750">
          <cell r="F750">
            <v>982.34</v>
          </cell>
        </row>
        <row r="758">
          <cell r="F758">
            <v>1493.11</v>
          </cell>
        </row>
        <row r="766">
          <cell r="F766">
            <v>232.57</v>
          </cell>
        </row>
        <row r="775">
          <cell r="F775">
            <v>2028.63</v>
          </cell>
        </row>
        <row r="791">
          <cell r="F791">
            <v>2799.5</v>
          </cell>
        </row>
        <row r="796">
          <cell r="F796">
            <v>3769.3</v>
          </cell>
        </row>
        <row r="803">
          <cell r="F803">
            <v>3420.09</v>
          </cell>
        </row>
        <row r="810">
          <cell r="F810">
            <v>2964.46</v>
          </cell>
        </row>
        <row r="817">
          <cell r="F817">
            <v>3727.21</v>
          </cell>
        </row>
        <row r="824">
          <cell r="F824">
            <v>3268.06</v>
          </cell>
        </row>
        <row r="831">
          <cell r="F831">
            <v>105.56</v>
          </cell>
        </row>
        <row r="836">
          <cell r="F836">
            <v>6026.41</v>
          </cell>
        </row>
        <row r="843">
          <cell r="F843">
            <v>2342.33</v>
          </cell>
        </row>
        <row r="850">
          <cell r="F850">
            <v>1005.07</v>
          </cell>
        </row>
        <row r="860">
          <cell r="F860">
            <v>102.45</v>
          </cell>
        </row>
        <row r="866">
          <cell r="F866">
            <v>125.24</v>
          </cell>
        </row>
        <row r="874">
          <cell r="F874">
            <v>269.84399999999999</v>
          </cell>
        </row>
        <row r="880">
          <cell r="F880">
            <v>67.540000000000006</v>
          </cell>
        </row>
        <row r="887">
          <cell r="F887">
            <v>59.718699999999998</v>
          </cell>
        </row>
        <row r="894">
          <cell r="F894">
            <v>56.165799999999997</v>
          </cell>
        </row>
        <row r="900">
          <cell r="F900">
            <v>40.933599999999998</v>
          </cell>
        </row>
        <row r="907">
          <cell r="F907">
            <v>24.081800000000001</v>
          </cell>
        </row>
        <row r="914">
          <cell r="F914">
            <v>77.635800000000003</v>
          </cell>
        </row>
        <row r="923">
          <cell r="F923">
            <v>11.132099999999999</v>
          </cell>
        </row>
        <row r="930">
          <cell r="F930">
            <v>74.544200000000004</v>
          </cell>
        </row>
        <row r="936">
          <cell r="F936">
            <v>109.75</v>
          </cell>
        </row>
        <row r="951">
          <cell r="F951">
            <v>19.523599999999998</v>
          </cell>
        </row>
        <row r="957">
          <cell r="F957">
            <v>16.463699999999999</v>
          </cell>
        </row>
        <row r="964">
          <cell r="F964">
            <v>183.15129999999999</v>
          </cell>
        </row>
        <row r="985">
          <cell r="F985">
            <v>123.01</v>
          </cell>
        </row>
        <row r="992">
          <cell r="F992">
            <v>1889.35</v>
          </cell>
        </row>
        <row r="1002">
          <cell r="F1002">
            <v>28119.85</v>
          </cell>
        </row>
        <row r="1011">
          <cell r="F1011">
            <v>18.716699999999999</v>
          </cell>
        </row>
        <row r="1016">
          <cell r="F1016">
            <v>22.35</v>
          </cell>
        </row>
        <row r="1025">
          <cell r="F1025">
            <v>10041.76</v>
          </cell>
        </row>
        <row r="1034">
          <cell r="F1034">
            <v>464.59</v>
          </cell>
        </row>
        <row r="1042">
          <cell r="F1042">
            <v>1531.05</v>
          </cell>
        </row>
        <row r="1051">
          <cell r="F1051">
            <v>6242.6</v>
          </cell>
        </row>
        <row r="1060">
          <cell r="F1060">
            <v>2273.5100000000002</v>
          </cell>
        </row>
        <row r="1066">
          <cell r="F1066">
            <v>569.65</v>
          </cell>
        </row>
        <row r="1074">
          <cell r="F1074">
            <v>6530.15</v>
          </cell>
        </row>
        <row r="1084">
          <cell r="F1084">
            <v>5993.25</v>
          </cell>
        </row>
        <row r="1101">
          <cell r="F1101">
            <v>7607.03</v>
          </cell>
        </row>
        <row r="1108">
          <cell r="F1108">
            <v>4622.49</v>
          </cell>
        </row>
        <row r="1116">
          <cell r="F1116">
            <v>4965.3</v>
          </cell>
        </row>
        <row r="1124">
          <cell r="F1124">
            <v>5872.54</v>
          </cell>
        </row>
        <row r="1134">
          <cell r="F1134">
            <v>5363.07</v>
          </cell>
        </row>
        <row r="1142">
          <cell r="F1142">
            <v>11383.33</v>
          </cell>
        </row>
        <row r="1151">
          <cell r="F1151">
            <v>21669.85</v>
          </cell>
        </row>
        <row r="1161">
          <cell r="F1161">
            <v>1677.72</v>
          </cell>
        </row>
        <row r="1196">
          <cell r="F1196">
            <v>2474.2600000000002</v>
          </cell>
        </row>
        <row r="1210">
          <cell r="F1210">
            <v>2008.77</v>
          </cell>
        </row>
        <row r="1233">
          <cell r="F1233">
            <v>582.53</v>
          </cell>
        </row>
        <row r="1246">
          <cell r="F1246">
            <v>508.58</v>
          </cell>
        </row>
        <row r="1255">
          <cell r="F1255">
            <v>326</v>
          </cell>
        </row>
        <row r="1263">
          <cell r="F1263">
            <v>355.94</v>
          </cell>
        </row>
        <row r="1280">
          <cell r="F1280">
            <v>133.59</v>
          </cell>
        </row>
        <row r="1328">
          <cell r="F1328">
            <v>836.43</v>
          </cell>
        </row>
        <row r="1358">
          <cell r="F1358">
            <v>14273.27</v>
          </cell>
        </row>
        <row r="1428">
          <cell r="F1428">
            <v>183802.79</v>
          </cell>
        </row>
        <row r="1481">
          <cell r="F1481">
            <v>1486.2141999999999</v>
          </cell>
        </row>
        <row r="1508">
          <cell r="F1508">
            <v>1799.3</v>
          </cell>
        </row>
        <row r="1549">
          <cell r="F1549">
            <v>2192.84</v>
          </cell>
        </row>
        <row r="1575">
          <cell r="F1575">
            <v>2009.3</v>
          </cell>
        </row>
        <row r="1582">
          <cell r="F1582">
            <v>10734.88</v>
          </cell>
        </row>
        <row r="1592">
          <cell r="F1592">
            <v>20444.45</v>
          </cell>
        </row>
        <row r="1612">
          <cell r="F1612">
            <v>605.32000000000005</v>
          </cell>
        </row>
        <row r="1621">
          <cell r="F1621">
            <v>890.2</v>
          </cell>
        </row>
        <row r="1644">
          <cell r="F1644">
            <v>1600.84</v>
          </cell>
        </row>
        <row r="1665">
          <cell r="F1665">
            <v>2304.42</v>
          </cell>
        </row>
        <row r="1674">
          <cell r="F1674">
            <v>50486.98</v>
          </cell>
        </row>
        <row r="1695">
          <cell r="F1695">
            <v>13738.2</v>
          </cell>
        </row>
        <row r="1754">
          <cell r="F1754">
            <v>1580.7283498333336</v>
          </cell>
        </row>
        <row r="1788">
          <cell r="F1788">
            <v>1013.52</v>
          </cell>
        </row>
        <row r="1800">
          <cell r="F1800">
            <v>5116.7</v>
          </cell>
        </row>
        <row r="1807">
          <cell r="F1807">
            <v>5942.6975999999995</v>
          </cell>
        </row>
        <row r="1815">
          <cell r="F1815">
            <v>594.26975999999991</v>
          </cell>
        </row>
        <row r="1821">
          <cell r="F1821">
            <v>124.79756097560976</v>
          </cell>
        </row>
        <row r="1828">
          <cell r="F1828">
            <v>150.49117647058824</v>
          </cell>
        </row>
        <row r="1834">
          <cell r="F1834">
            <v>594.26975999999991</v>
          </cell>
        </row>
        <row r="1868">
          <cell r="F1868">
            <v>514.29211367999994</v>
          </cell>
        </row>
        <row r="1908">
          <cell r="F1908">
            <v>86.97</v>
          </cell>
        </row>
        <row r="1949">
          <cell r="F1949">
            <v>56.81</v>
          </cell>
        </row>
        <row r="1954">
          <cell r="F1954">
            <v>77.635837261965577</v>
          </cell>
        </row>
        <row r="1959">
          <cell r="F1959">
            <v>98.25</v>
          </cell>
        </row>
        <row r="1964">
          <cell r="F1964">
            <v>117.65470000000001</v>
          </cell>
        </row>
        <row r="1978">
          <cell r="F1978">
            <v>2103.4899999999998</v>
          </cell>
        </row>
        <row r="1990">
          <cell r="F1990">
            <v>7383.07</v>
          </cell>
        </row>
        <row r="2049">
          <cell r="F2049">
            <v>1848.14</v>
          </cell>
        </row>
        <row r="2079">
          <cell r="F2079">
            <v>59.24</v>
          </cell>
        </row>
        <row r="2085">
          <cell r="F2085">
            <v>177.25</v>
          </cell>
        </row>
        <row r="2138">
          <cell r="F2138">
            <v>43.870899999999999</v>
          </cell>
        </row>
        <row r="2145">
          <cell r="F2145">
            <v>6870.43</v>
          </cell>
        </row>
        <row r="2152">
          <cell r="F2152">
            <v>674.59</v>
          </cell>
        </row>
        <row r="2160">
          <cell r="F2160">
            <v>79755.360000000001</v>
          </cell>
        </row>
        <row r="2169">
          <cell r="F2169">
            <v>59.772799999999997</v>
          </cell>
        </row>
        <row r="2175">
          <cell r="F2175">
            <v>306.71289999999999</v>
          </cell>
        </row>
        <row r="2184">
          <cell r="F2184">
            <v>2.1295999999999999</v>
          </cell>
        </row>
        <row r="2190">
          <cell r="F2190">
            <v>328.35</v>
          </cell>
        </row>
        <row r="2211">
          <cell r="F2211">
            <v>802.24</v>
          </cell>
        </row>
        <row r="2221">
          <cell r="F2221">
            <v>25.35</v>
          </cell>
        </row>
        <row r="2227">
          <cell r="F2227">
            <v>16692.63</v>
          </cell>
        </row>
        <row r="2232">
          <cell r="F2232">
            <v>2549.42</v>
          </cell>
        </row>
        <row r="2261">
          <cell r="F2261">
            <v>41431.94</v>
          </cell>
        </row>
        <row r="2306">
          <cell r="F2306">
            <v>760.81000000000006</v>
          </cell>
        </row>
        <row r="2323">
          <cell r="F2323">
            <v>7093.27</v>
          </cell>
        </row>
        <row r="2330">
          <cell r="F2330">
            <v>2509.0666666666671</v>
          </cell>
        </row>
        <row r="2336">
          <cell r="F2336">
            <v>1.8120000000000001</v>
          </cell>
        </row>
        <row r="2341">
          <cell r="F2341">
            <v>39645.990000000005</v>
          </cell>
        </row>
        <row r="2352">
          <cell r="F2352">
            <v>42888.259999999995</v>
          </cell>
        </row>
        <row r="2401">
          <cell r="F2401">
            <v>18656.027699999999</v>
          </cell>
        </row>
        <row r="2410">
          <cell r="F2410">
            <v>1113.0774999999999</v>
          </cell>
        </row>
        <row r="2421">
          <cell r="F2421">
            <v>1109.0812000000001</v>
          </cell>
        </row>
        <row r="2430">
          <cell r="F2430">
            <v>1055.3113000000001</v>
          </cell>
        </row>
        <row r="2457">
          <cell r="F2457">
            <v>201.38</v>
          </cell>
        </row>
        <row r="2466">
          <cell r="F2466">
            <v>2926.82</v>
          </cell>
        </row>
        <row r="2497">
          <cell r="F2497">
            <v>78.144451332920028</v>
          </cell>
        </row>
        <row r="2505">
          <cell r="F2505">
            <v>920.21</v>
          </cell>
        </row>
        <row r="2527">
          <cell r="G2527">
            <v>911.52</v>
          </cell>
        </row>
        <row r="2554">
          <cell r="F2554">
            <v>1876.27</v>
          </cell>
        </row>
        <row r="2573">
          <cell r="F2573">
            <v>71.089357142857139</v>
          </cell>
        </row>
        <row r="2587">
          <cell r="F2587">
            <v>1966.77</v>
          </cell>
        </row>
        <row r="2594">
          <cell r="F2594">
            <v>85.511739130434776</v>
          </cell>
        </row>
        <row r="2600">
          <cell r="F2600">
            <v>172.41000000000003</v>
          </cell>
        </row>
        <row r="2609">
          <cell r="F2609">
            <v>18.185700000000001</v>
          </cell>
        </row>
        <row r="2614">
          <cell r="F2614">
            <v>159.89687499999999</v>
          </cell>
        </row>
        <row r="2643">
          <cell r="F2643">
            <v>23.04</v>
          </cell>
        </row>
        <row r="2648">
          <cell r="F2648">
            <v>18.489999999999998</v>
          </cell>
        </row>
        <row r="2655">
          <cell r="F2655">
            <v>4.4000000000000004</v>
          </cell>
        </row>
        <row r="2661">
          <cell r="F2661">
            <v>100.4</v>
          </cell>
        </row>
        <row r="2669">
          <cell r="F2669">
            <v>77.930000000000007</v>
          </cell>
        </row>
        <row r="2677">
          <cell r="F2677">
            <v>25.74</v>
          </cell>
        </row>
        <row r="2684">
          <cell r="F2684">
            <v>15.04</v>
          </cell>
        </row>
        <row r="2693">
          <cell r="F2693">
            <v>14.11</v>
          </cell>
        </row>
        <row r="2702">
          <cell r="F2702">
            <v>9.89</v>
          </cell>
        </row>
        <row r="2711">
          <cell r="F2711">
            <v>1311.8</v>
          </cell>
        </row>
        <row r="2748">
          <cell r="F2748">
            <v>5424.2700000000013</v>
          </cell>
        </row>
        <row r="2758">
          <cell r="F2758">
            <v>5228.920000000001</v>
          </cell>
        </row>
        <row r="2769">
          <cell r="F2769">
            <v>103.15</v>
          </cell>
        </row>
        <row r="2794">
          <cell r="F2794">
            <v>43.009681540541791</v>
          </cell>
        </row>
        <row r="2811">
          <cell r="F2811">
            <v>1189.9000000000001</v>
          </cell>
        </row>
        <row r="2859">
          <cell r="F2859">
            <v>168.00835396558961</v>
          </cell>
        </row>
        <row r="2861">
          <cell r="F2861">
            <v>135</v>
          </cell>
        </row>
        <row r="2868">
          <cell r="F2868">
            <v>6539.14</v>
          </cell>
        </row>
        <row r="2882">
          <cell r="F2882">
            <v>202.86</v>
          </cell>
        </row>
        <row r="2904">
          <cell r="F2904">
            <v>2810.4569019607843</v>
          </cell>
        </row>
        <row r="2951">
          <cell r="F2951">
            <v>2901.22</v>
          </cell>
        </row>
        <row r="2959">
          <cell r="F2959">
            <v>360.57</v>
          </cell>
        </row>
        <row r="2968">
          <cell r="F2968">
            <v>218.69</v>
          </cell>
        </row>
        <row r="2993">
          <cell r="F2993">
            <v>2027.65</v>
          </cell>
        </row>
        <row r="3010">
          <cell r="F3010">
            <v>13799.810000000001</v>
          </cell>
        </row>
        <row r="3019">
          <cell r="F3019">
            <v>56.6297</v>
          </cell>
        </row>
        <row r="3040">
          <cell r="F3040">
            <v>1706.31</v>
          </cell>
        </row>
        <row r="3054">
          <cell r="F3054">
            <v>7671.4899999999989</v>
          </cell>
        </row>
        <row r="3068">
          <cell r="F3068">
            <v>7243.3</v>
          </cell>
        </row>
        <row r="3076">
          <cell r="F3076">
            <v>79979.179999999993</v>
          </cell>
        </row>
        <row r="3092">
          <cell r="F3092">
            <v>4655.41</v>
          </cell>
        </row>
        <row r="3210">
          <cell r="F3210">
            <v>8152.32</v>
          </cell>
        </row>
        <row r="3217">
          <cell r="F3217">
            <v>8918.0400000000009</v>
          </cell>
        </row>
        <row r="3225">
          <cell r="F3225">
            <v>14854.81</v>
          </cell>
        </row>
        <row r="3276">
          <cell r="F3276">
            <v>12985.97</v>
          </cell>
        </row>
        <row r="3303">
          <cell r="F3303">
            <v>322.12970000000001</v>
          </cell>
        </row>
        <row r="3336">
          <cell r="F3336">
            <v>3665.67</v>
          </cell>
        </row>
        <row r="3391">
          <cell r="F3391">
            <v>246.41</v>
          </cell>
        </row>
        <row r="3406">
          <cell r="F3406">
            <v>162.4</v>
          </cell>
        </row>
        <row r="3413">
          <cell r="F3413">
            <v>208.74</v>
          </cell>
        </row>
        <row r="3418">
          <cell r="F3418">
            <v>334.92230000000001</v>
          </cell>
        </row>
        <row r="3427">
          <cell r="F3427">
            <v>18.141200000000001</v>
          </cell>
        </row>
        <row r="3436">
          <cell r="F3436">
            <v>57253.54</v>
          </cell>
        </row>
        <row r="3479">
          <cell r="F3479">
            <v>2330.71</v>
          </cell>
        </row>
        <row r="3501">
          <cell r="F3501">
            <v>802.43</v>
          </cell>
        </row>
        <row r="3515">
          <cell r="F3515">
            <v>594.9</v>
          </cell>
        </row>
        <row r="3542">
          <cell r="F3542">
            <v>3116.2</v>
          </cell>
        </row>
        <row r="3583">
          <cell r="F3583">
            <v>4437.3599999999997</v>
          </cell>
        </row>
        <row r="3662">
          <cell r="F3662">
            <v>451680.34</v>
          </cell>
        </row>
        <row r="3728">
          <cell r="F3728">
            <v>2083.3000000000002</v>
          </cell>
        </row>
        <row r="3764">
          <cell r="F3764">
            <v>77.365899999999996</v>
          </cell>
        </row>
        <row r="3778">
          <cell r="F3778">
            <v>199.02</v>
          </cell>
        </row>
        <row r="3792">
          <cell r="F3792">
            <v>2327.92</v>
          </cell>
        </row>
        <row r="3831">
          <cell r="F3831">
            <v>136251.03</v>
          </cell>
        </row>
        <row r="3955">
          <cell r="F3955">
            <v>202.95</v>
          </cell>
        </row>
        <row r="3981">
          <cell r="F3981">
            <v>42117.3</v>
          </cell>
        </row>
        <row r="4032">
          <cell r="F4032">
            <v>39110.019999999997</v>
          </cell>
        </row>
        <row r="4042">
          <cell r="F4042">
            <v>2829.36</v>
          </cell>
        </row>
        <row r="4060">
          <cell r="F4060">
            <v>232.6799</v>
          </cell>
        </row>
        <row r="4067">
          <cell r="F4067">
            <v>686.58</v>
          </cell>
        </row>
        <row r="4096">
          <cell r="F4096">
            <v>262540.26140000002</v>
          </cell>
        </row>
        <row r="4174">
          <cell r="F4174">
            <v>720.43</v>
          </cell>
        </row>
        <row r="4183">
          <cell r="F4183">
            <v>1971.51</v>
          </cell>
        </row>
        <row r="4221">
          <cell r="F4221">
            <v>1264.6400000000001</v>
          </cell>
        </row>
        <row r="4227">
          <cell r="F4227">
            <v>126.46</v>
          </cell>
        </row>
        <row r="4235">
          <cell r="F4235">
            <v>572.59</v>
          </cell>
        </row>
        <row r="4246">
          <cell r="F4246">
            <v>4572.95</v>
          </cell>
        </row>
        <row r="4339">
          <cell r="F4339">
            <v>976.11</v>
          </cell>
        </row>
        <row r="4356">
          <cell r="F4356">
            <v>95.171899999999994</v>
          </cell>
        </row>
        <row r="4366">
          <cell r="F4366">
            <v>563.83270000000005</v>
          </cell>
        </row>
        <row r="4375">
          <cell r="F4375">
            <v>1031.2530969999998</v>
          </cell>
        </row>
        <row r="4383">
          <cell r="F4383">
            <v>790.66049999999996</v>
          </cell>
        </row>
        <row r="4412">
          <cell r="F4412">
            <v>153.0789</v>
          </cell>
        </row>
        <row r="4425">
          <cell r="F4425">
            <v>969.23</v>
          </cell>
        </row>
        <row r="4434">
          <cell r="F4434">
            <v>1485.35</v>
          </cell>
        </row>
        <row r="4446">
          <cell r="F4446">
            <v>102961.07</v>
          </cell>
        </row>
        <row r="4454">
          <cell r="F4454">
            <v>216.56</v>
          </cell>
        </row>
        <row r="4467">
          <cell r="F4467">
            <v>974.3</v>
          </cell>
        </row>
        <row r="4474">
          <cell r="F4474">
            <v>20707.84</v>
          </cell>
        </row>
        <row r="4534">
          <cell r="F4534">
            <v>20707.84</v>
          </cell>
        </row>
        <row r="4597">
          <cell r="F4597">
            <v>32.701133333333331</v>
          </cell>
        </row>
        <row r="4605">
          <cell r="F4605">
            <v>1046.7942600000001</v>
          </cell>
        </row>
        <row r="4616">
          <cell r="F4616">
            <v>7621.4653999999991</v>
          </cell>
        </row>
        <row r="4626">
          <cell r="F4626">
            <v>13687.852800000001</v>
          </cell>
        </row>
        <row r="4637">
          <cell r="F4637">
            <v>11905.72</v>
          </cell>
        </row>
        <row r="4654">
          <cell r="F4654">
            <v>1761.8627048000003</v>
          </cell>
        </row>
        <row r="4665">
          <cell r="F4665">
            <v>202.86</v>
          </cell>
        </row>
        <row r="4671">
          <cell r="F4671">
            <v>468.89</v>
          </cell>
        </row>
        <row r="4680">
          <cell r="F4680">
            <v>76979.53439999999</v>
          </cell>
        </row>
        <row r="4728">
          <cell r="G4728">
            <v>1423.984543</v>
          </cell>
        </row>
        <row r="4731">
          <cell r="F4731">
            <v>239.24</v>
          </cell>
        </row>
        <row r="4739">
          <cell r="F4739">
            <v>1523.87</v>
          </cell>
        </row>
        <row r="4762">
          <cell r="G4762">
            <v>25729.334318291956</v>
          </cell>
        </row>
        <row r="4765">
          <cell r="F4765">
            <v>3285.1920512820511</v>
          </cell>
        </row>
        <row r="4777">
          <cell r="F4777">
            <v>864.35</v>
          </cell>
        </row>
        <row r="4784">
          <cell r="F4784">
            <v>5845.5048079754615</v>
          </cell>
        </row>
        <row r="4795">
          <cell r="F4795">
            <v>159.57</v>
          </cell>
        </row>
        <row r="4803">
          <cell r="F4803">
            <v>65489.26</v>
          </cell>
        </row>
        <row r="4814">
          <cell r="F4814">
            <v>10659.508789616446</v>
          </cell>
        </row>
        <row r="4829">
          <cell r="F4829">
            <v>1477.3865999999998</v>
          </cell>
        </row>
        <row r="4837">
          <cell r="F4837">
            <v>960.92849999999999</v>
          </cell>
        </row>
        <row r="4844">
          <cell r="F4844">
            <v>23718.27</v>
          </cell>
        </row>
        <row r="4858">
          <cell r="F4858">
            <v>26304.04</v>
          </cell>
        </row>
        <row r="4872">
          <cell r="F4872">
            <v>43299.57</v>
          </cell>
        </row>
        <row r="4886">
          <cell r="F4886">
            <v>43628.89</v>
          </cell>
        </row>
        <row r="4900">
          <cell r="F4900">
            <v>63974.080000000002</v>
          </cell>
        </row>
        <row r="4913">
          <cell r="F4913">
            <v>73394.570000000007</v>
          </cell>
        </row>
        <row r="4926">
          <cell r="F4926">
            <v>28172.83</v>
          </cell>
        </row>
        <row r="4938">
          <cell r="F4938">
            <v>31772.79</v>
          </cell>
        </row>
        <row r="4950">
          <cell r="F4950">
            <v>51543.93</v>
          </cell>
        </row>
        <row r="4963">
          <cell r="F4963">
            <v>43486.7</v>
          </cell>
        </row>
        <row r="4976">
          <cell r="F4976">
            <v>50741.05</v>
          </cell>
        </row>
        <row r="4989">
          <cell r="F4989">
            <v>41962.69</v>
          </cell>
        </row>
        <row r="5002">
          <cell r="F5002">
            <v>53826.23</v>
          </cell>
        </row>
        <row r="5029">
          <cell r="F5029">
            <v>47335.58</v>
          </cell>
        </row>
        <row r="5042">
          <cell r="F5042">
            <v>49749.53</v>
          </cell>
        </row>
        <row r="5055">
          <cell r="F5055">
            <v>45295.69</v>
          </cell>
        </row>
        <row r="5069">
          <cell r="F5069">
            <v>21950.830087499999</v>
          </cell>
        </row>
        <row r="5082">
          <cell r="F5082">
            <v>34003.228193563089</v>
          </cell>
        </row>
        <row r="5095">
          <cell r="F5095">
            <v>1484.54</v>
          </cell>
        </row>
        <row r="5108">
          <cell r="F5108">
            <v>5983.24</v>
          </cell>
        </row>
        <row r="5117">
          <cell r="F5117">
            <v>395652.14</v>
          </cell>
        </row>
        <row r="5127">
          <cell r="F5127">
            <v>42967.67</v>
          </cell>
        </row>
        <row r="5137">
          <cell r="F5137">
            <v>35652.74</v>
          </cell>
        </row>
        <row r="5151">
          <cell r="F5151">
            <v>47960.43</v>
          </cell>
        </row>
        <row r="5166">
          <cell r="F5166">
            <v>39223.339999999997</v>
          </cell>
        </row>
        <row r="5194">
          <cell r="F5194">
            <v>79439.899999999994</v>
          </cell>
        </row>
        <row r="5204">
          <cell r="F5204">
            <v>100528.88</v>
          </cell>
        </row>
        <row r="5221">
          <cell r="G5221">
            <v>32975.540836608088</v>
          </cell>
        </row>
        <row r="5225">
          <cell r="F5225">
            <v>1429.5712277330026</v>
          </cell>
        </row>
        <row r="5239">
          <cell r="G5239">
            <v>143.36053648293964</v>
          </cell>
        </row>
        <row r="5260">
          <cell r="G5260">
            <v>23172.629273633236</v>
          </cell>
        </row>
        <row r="5263">
          <cell r="F5263">
            <v>42967.67</v>
          </cell>
        </row>
        <row r="5273">
          <cell r="F5273">
            <v>33705.65</v>
          </cell>
        </row>
        <row r="5281">
          <cell r="F5281">
            <v>33736.49</v>
          </cell>
        </row>
        <row r="5294">
          <cell r="F5294">
            <v>37.69</v>
          </cell>
        </row>
        <row r="5304">
          <cell r="F5304">
            <v>49.715699999999998</v>
          </cell>
        </row>
        <row r="5309">
          <cell r="F5309">
            <v>214.49</v>
          </cell>
        </row>
        <row r="5316">
          <cell r="F5316">
            <v>725.63</v>
          </cell>
        </row>
        <row r="5322">
          <cell r="F5322">
            <v>213.34</v>
          </cell>
        </row>
        <row r="5333">
          <cell r="F5333">
            <v>258.36</v>
          </cell>
        </row>
        <row r="5341">
          <cell r="F5341">
            <v>1504.3172727272724</v>
          </cell>
        </row>
        <row r="5355">
          <cell r="G5355">
            <v>26285.846818291957</v>
          </cell>
        </row>
        <row r="5359">
          <cell r="F5359">
            <v>14327.31</v>
          </cell>
        </row>
        <row r="5377">
          <cell r="F5377">
            <v>1684.79</v>
          </cell>
        </row>
        <row r="5387">
          <cell r="F5387">
            <v>1925.4828</v>
          </cell>
        </row>
        <row r="5404">
          <cell r="F5404">
            <v>2883.616</v>
          </cell>
        </row>
        <row r="5418">
          <cell r="F5418">
            <v>6530.5219999999999</v>
          </cell>
        </row>
        <row r="5432">
          <cell r="F5432">
            <v>24677.76678333334</v>
          </cell>
        </row>
        <row r="5445">
          <cell r="F5445">
            <v>1188.2583555555555</v>
          </cell>
        </row>
      </sheetData>
      <sheetData sheetId="6">
        <row r="1">
          <cell r="B1">
            <v>1</v>
          </cell>
        </row>
        <row r="7">
          <cell r="G7">
            <v>57.02</v>
          </cell>
        </row>
        <row r="9">
          <cell r="G9">
            <v>1220.4000000000001</v>
          </cell>
        </row>
        <row r="10">
          <cell r="G10">
            <v>1306.71</v>
          </cell>
        </row>
        <row r="11">
          <cell r="G11">
            <v>1482.12</v>
          </cell>
        </row>
        <row r="12">
          <cell r="G12">
            <v>1834.32</v>
          </cell>
        </row>
        <row r="13">
          <cell r="G13">
            <v>2050.09</v>
          </cell>
        </row>
        <row r="14">
          <cell r="G14">
            <v>2487.21</v>
          </cell>
        </row>
        <row r="15">
          <cell r="G15">
            <v>3055.19</v>
          </cell>
        </row>
        <row r="31">
          <cell r="G31">
            <v>754.24</v>
          </cell>
        </row>
        <row r="35">
          <cell r="G35">
            <v>4876</v>
          </cell>
        </row>
        <row r="37">
          <cell r="G37">
            <v>261</v>
          </cell>
        </row>
        <row r="39">
          <cell r="G39">
            <v>14.255000000000001</v>
          </cell>
        </row>
        <row r="40">
          <cell r="G40">
            <v>75000</v>
          </cell>
        </row>
        <row r="42">
          <cell r="G42">
            <v>42.765000000000001</v>
          </cell>
        </row>
        <row r="43">
          <cell r="G43">
            <v>300</v>
          </cell>
        </row>
        <row r="45">
          <cell r="G45">
            <v>1354</v>
          </cell>
        </row>
        <row r="47">
          <cell r="G47">
            <v>350</v>
          </cell>
        </row>
        <row r="49">
          <cell r="G49">
            <v>68.849999999999994</v>
          </cell>
        </row>
        <row r="52">
          <cell r="G52">
            <v>150.13999999999999</v>
          </cell>
        </row>
        <row r="54">
          <cell r="G54">
            <v>98.6</v>
          </cell>
        </row>
        <row r="63">
          <cell r="G63">
            <v>1345</v>
          </cell>
        </row>
        <row r="66">
          <cell r="G66">
            <v>52.11</v>
          </cell>
        </row>
        <row r="68">
          <cell r="G68">
            <v>18</v>
          </cell>
        </row>
        <row r="69">
          <cell r="G69">
            <v>51.92</v>
          </cell>
        </row>
        <row r="83">
          <cell r="G83">
            <v>7375</v>
          </cell>
        </row>
        <row r="84">
          <cell r="G84">
            <v>14750</v>
          </cell>
        </row>
        <row r="86">
          <cell r="G86">
            <v>2360</v>
          </cell>
        </row>
        <row r="87">
          <cell r="G87">
            <v>312.58278145695368</v>
          </cell>
        </row>
        <row r="89">
          <cell r="G89">
            <v>550</v>
          </cell>
        </row>
        <row r="91">
          <cell r="G91">
            <v>206.5</v>
          </cell>
        </row>
        <row r="93">
          <cell r="G93">
            <v>571.13</v>
          </cell>
        </row>
        <row r="94">
          <cell r="G94">
            <v>91.29</v>
          </cell>
        </row>
        <row r="107">
          <cell r="G107">
            <v>175</v>
          </cell>
        </row>
        <row r="108">
          <cell r="G108">
            <v>250</v>
          </cell>
        </row>
        <row r="111">
          <cell r="G111">
            <v>35</v>
          </cell>
        </row>
        <row r="112">
          <cell r="G112">
            <v>8.5</v>
          </cell>
        </row>
        <row r="121">
          <cell r="G121">
            <v>9000</v>
          </cell>
        </row>
        <row r="122">
          <cell r="G122">
            <v>897</v>
          </cell>
        </row>
        <row r="125">
          <cell r="G125">
            <v>1975.0013999999999</v>
          </cell>
        </row>
        <row r="135">
          <cell r="G135">
            <v>15000</v>
          </cell>
        </row>
        <row r="136">
          <cell r="G136">
            <v>150000</v>
          </cell>
        </row>
        <row r="137">
          <cell r="G137">
            <v>20000</v>
          </cell>
        </row>
        <row r="138">
          <cell r="G138">
            <v>12544400</v>
          </cell>
        </row>
        <row r="139">
          <cell r="G139">
            <v>1200000</v>
          </cell>
        </row>
        <row r="140">
          <cell r="G140">
            <v>210000</v>
          </cell>
        </row>
        <row r="143">
          <cell r="G143">
            <v>6000</v>
          </cell>
        </row>
        <row r="144">
          <cell r="G144">
            <v>14305</v>
          </cell>
        </row>
        <row r="145">
          <cell r="G145">
            <v>1800</v>
          </cell>
        </row>
        <row r="146">
          <cell r="G146">
            <v>3200</v>
          </cell>
        </row>
        <row r="147">
          <cell r="G147">
            <v>700</v>
          </cell>
        </row>
        <row r="148">
          <cell r="G148">
            <v>750</v>
          </cell>
        </row>
        <row r="149">
          <cell r="G149">
            <v>885</v>
          </cell>
        </row>
        <row r="151">
          <cell r="G151">
            <v>510.1848</v>
          </cell>
        </row>
        <row r="152">
          <cell r="G152">
            <v>56</v>
          </cell>
        </row>
        <row r="153">
          <cell r="G153">
            <v>95</v>
          </cell>
        </row>
        <row r="154">
          <cell r="G154">
            <v>109</v>
          </cell>
        </row>
        <row r="155">
          <cell r="G155">
            <v>94</v>
          </cell>
        </row>
        <row r="156">
          <cell r="G156">
            <v>75.010000000000005</v>
          </cell>
        </row>
        <row r="159">
          <cell r="G159">
            <v>217.42933333333332</v>
          </cell>
        </row>
        <row r="160">
          <cell r="G160">
            <v>410</v>
          </cell>
        </row>
        <row r="162">
          <cell r="G162">
            <v>1504.5</v>
          </cell>
        </row>
        <row r="163">
          <cell r="G163">
            <v>135.69999999999999</v>
          </cell>
        </row>
        <row r="164">
          <cell r="G164">
            <v>413</v>
          </cell>
        </row>
        <row r="165">
          <cell r="G165">
            <v>4218.5</v>
          </cell>
        </row>
        <row r="166">
          <cell r="G166">
            <v>2354.1</v>
          </cell>
        </row>
        <row r="167">
          <cell r="G167">
            <v>53.099999999999994</v>
          </cell>
        </row>
        <row r="170">
          <cell r="G170">
            <v>154.16666666666666</v>
          </cell>
        </row>
        <row r="171">
          <cell r="G171">
            <v>93.686666666666667</v>
          </cell>
        </row>
        <row r="172">
          <cell r="G172">
            <v>45</v>
          </cell>
        </row>
        <row r="177">
          <cell r="G177">
            <v>44887.199999999997</v>
          </cell>
        </row>
        <row r="178">
          <cell r="G178">
            <v>42900</v>
          </cell>
        </row>
        <row r="179">
          <cell r="G179">
            <v>21476</v>
          </cell>
        </row>
        <row r="181">
          <cell r="G181">
            <v>19</v>
          </cell>
        </row>
        <row r="182">
          <cell r="G182">
            <v>15030</v>
          </cell>
        </row>
        <row r="185">
          <cell r="G185">
            <v>1817.1499999999999</v>
          </cell>
        </row>
        <row r="188">
          <cell r="G188">
            <v>6568.7039999999997</v>
          </cell>
        </row>
        <row r="196">
          <cell r="G196">
            <v>60</v>
          </cell>
        </row>
        <row r="197">
          <cell r="G197">
            <v>1919.98</v>
          </cell>
        </row>
        <row r="198">
          <cell r="G198">
            <v>26.41</v>
          </cell>
        </row>
        <row r="199">
          <cell r="G199">
            <v>28.88</v>
          </cell>
        </row>
        <row r="200">
          <cell r="G200">
            <v>9728.92</v>
          </cell>
        </row>
        <row r="201">
          <cell r="G201">
            <v>705</v>
          </cell>
        </row>
        <row r="203">
          <cell r="G203">
            <v>720</v>
          </cell>
        </row>
        <row r="215">
          <cell r="G215">
            <v>9953.2999999999993</v>
          </cell>
        </row>
        <row r="217">
          <cell r="G217">
            <v>24972.16</v>
          </cell>
        </row>
        <row r="223">
          <cell r="G223">
            <v>3.75</v>
          </cell>
        </row>
        <row r="224">
          <cell r="G224">
            <v>16.579999999999998</v>
          </cell>
        </row>
        <row r="225">
          <cell r="G225">
            <v>6.51</v>
          </cell>
        </row>
        <row r="226">
          <cell r="G226">
            <v>50.96</v>
          </cell>
        </row>
        <row r="228">
          <cell r="G228">
            <v>5.23</v>
          </cell>
        </row>
        <row r="230">
          <cell r="G230">
            <v>360</v>
          </cell>
        </row>
        <row r="237">
          <cell r="G237">
            <v>250</v>
          </cell>
        </row>
        <row r="240">
          <cell r="G240">
            <v>200</v>
          </cell>
        </row>
        <row r="243">
          <cell r="G243">
            <v>1103.5</v>
          </cell>
        </row>
        <row r="244">
          <cell r="G244">
            <v>3501.58</v>
          </cell>
        </row>
        <row r="246">
          <cell r="G246">
            <v>3200</v>
          </cell>
        </row>
        <row r="247">
          <cell r="G247">
            <v>8900</v>
          </cell>
        </row>
        <row r="248">
          <cell r="G248">
            <v>5500</v>
          </cell>
        </row>
        <row r="249">
          <cell r="G249">
            <v>9944.1</v>
          </cell>
        </row>
        <row r="268">
          <cell r="G268">
            <v>654.99</v>
          </cell>
        </row>
        <row r="269">
          <cell r="G269">
            <v>270.39999999999998</v>
          </cell>
        </row>
        <row r="270">
          <cell r="G270">
            <v>6000</v>
          </cell>
        </row>
        <row r="271">
          <cell r="G271">
            <v>40.417826086956524</v>
          </cell>
        </row>
        <row r="283">
          <cell r="G283">
            <v>5000</v>
          </cell>
        </row>
        <row r="284">
          <cell r="G284">
            <v>410</v>
          </cell>
        </row>
        <row r="286">
          <cell r="G286">
            <v>750</v>
          </cell>
        </row>
        <row r="287">
          <cell r="G287">
            <v>1450</v>
          </cell>
        </row>
        <row r="288">
          <cell r="G288">
            <v>113</v>
          </cell>
        </row>
        <row r="289">
          <cell r="G289">
            <v>113</v>
          </cell>
        </row>
        <row r="292">
          <cell r="G292">
            <v>1249.99</v>
          </cell>
        </row>
        <row r="293">
          <cell r="G293">
            <v>1770</v>
          </cell>
        </row>
        <row r="294">
          <cell r="G294">
            <v>1100</v>
          </cell>
        </row>
        <row r="295">
          <cell r="G295">
            <v>1500</v>
          </cell>
        </row>
        <row r="296">
          <cell r="G296">
            <v>1500</v>
          </cell>
        </row>
        <row r="297">
          <cell r="G297">
            <v>600</v>
          </cell>
        </row>
        <row r="301">
          <cell r="G301">
            <v>3800</v>
          </cell>
        </row>
        <row r="302">
          <cell r="G302">
            <v>3800</v>
          </cell>
        </row>
        <row r="304">
          <cell r="G304">
            <v>3800</v>
          </cell>
        </row>
        <row r="305">
          <cell r="G305">
            <v>3800</v>
          </cell>
        </row>
        <row r="306">
          <cell r="G306">
            <v>3800</v>
          </cell>
        </row>
        <row r="307">
          <cell r="G307">
            <v>120</v>
          </cell>
        </row>
        <row r="308">
          <cell r="G308">
            <v>48</v>
          </cell>
        </row>
        <row r="309">
          <cell r="G309">
            <v>41.84</v>
          </cell>
        </row>
        <row r="310">
          <cell r="G310">
            <v>33</v>
          </cell>
        </row>
        <row r="312">
          <cell r="G312">
            <v>5759.3451800000003</v>
          </cell>
        </row>
        <row r="313">
          <cell r="G313">
            <v>6001.21</v>
          </cell>
        </row>
        <row r="314">
          <cell r="G314">
            <v>10822.76</v>
          </cell>
        </row>
        <row r="315">
          <cell r="G315">
            <v>11322.76</v>
          </cell>
        </row>
        <row r="316">
          <cell r="G316">
            <v>11822.76</v>
          </cell>
        </row>
        <row r="321">
          <cell r="G321">
            <v>121</v>
          </cell>
        </row>
        <row r="322">
          <cell r="G322">
            <v>121</v>
          </cell>
        </row>
        <row r="325">
          <cell r="G325">
            <v>340</v>
          </cell>
        </row>
        <row r="326">
          <cell r="G326">
            <v>120.06</v>
          </cell>
        </row>
        <row r="330">
          <cell r="G330">
            <v>200</v>
          </cell>
        </row>
        <row r="331">
          <cell r="G331">
            <v>70</v>
          </cell>
        </row>
        <row r="332">
          <cell r="G332">
            <v>70</v>
          </cell>
        </row>
        <row r="333">
          <cell r="G333">
            <v>80</v>
          </cell>
        </row>
        <row r="334">
          <cell r="G334">
            <v>495</v>
          </cell>
        </row>
        <row r="335">
          <cell r="G335">
            <v>664.19</v>
          </cell>
        </row>
        <row r="337">
          <cell r="G337">
            <v>495</v>
          </cell>
        </row>
        <row r="338">
          <cell r="G338">
            <v>735.44</v>
          </cell>
        </row>
        <row r="340">
          <cell r="G340">
            <v>70</v>
          </cell>
        </row>
        <row r="341">
          <cell r="G341">
            <v>4500</v>
          </cell>
        </row>
        <row r="343">
          <cell r="G343">
            <v>4500</v>
          </cell>
        </row>
        <row r="347">
          <cell r="G347">
            <v>1000.64</v>
          </cell>
        </row>
        <row r="352">
          <cell r="G352">
            <v>1345.0347999999999</v>
          </cell>
        </row>
        <row r="354">
          <cell r="G354">
            <v>2889</v>
          </cell>
        </row>
        <row r="355">
          <cell r="G355">
            <v>800</v>
          </cell>
        </row>
        <row r="356">
          <cell r="G356">
            <v>6790</v>
          </cell>
        </row>
        <row r="357">
          <cell r="G357">
            <v>2000</v>
          </cell>
        </row>
        <row r="359">
          <cell r="G359">
            <v>1266.33</v>
          </cell>
        </row>
        <row r="360">
          <cell r="G360">
            <v>47.56</v>
          </cell>
        </row>
        <row r="361">
          <cell r="G361">
            <v>62.68</v>
          </cell>
        </row>
        <row r="365">
          <cell r="G365">
            <v>27.82</v>
          </cell>
        </row>
        <row r="369">
          <cell r="G369">
            <v>290.27999999999997</v>
          </cell>
        </row>
        <row r="370">
          <cell r="G370">
            <v>152.38999999999999</v>
          </cell>
        </row>
        <row r="371">
          <cell r="G371">
            <v>51.92</v>
          </cell>
        </row>
        <row r="372">
          <cell r="G372">
            <v>475.6</v>
          </cell>
        </row>
        <row r="373">
          <cell r="G373">
            <v>28</v>
          </cell>
        </row>
        <row r="374">
          <cell r="G374">
            <v>105.68</v>
          </cell>
        </row>
        <row r="375">
          <cell r="G375">
            <v>3</v>
          </cell>
        </row>
        <row r="376">
          <cell r="G376">
            <v>15</v>
          </cell>
        </row>
        <row r="380">
          <cell r="G380">
            <v>45.7</v>
          </cell>
        </row>
        <row r="381">
          <cell r="G381">
            <v>162</v>
          </cell>
        </row>
        <row r="382">
          <cell r="G382">
            <v>97.47</v>
          </cell>
        </row>
        <row r="384">
          <cell r="G384">
            <v>78.13</v>
          </cell>
        </row>
        <row r="386">
          <cell r="G386">
            <v>2600</v>
          </cell>
        </row>
        <row r="388">
          <cell r="G388">
            <v>17.7</v>
          </cell>
        </row>
        <row r="392">
          <cell r="G392">
            <v>225</v>
          </cell>
        </row>
        <row r="393">
          <cell r="G393">
            <v>423.4</v>
          </cell>
        </row>
        <row r="396">
          <cell r="G396">
            <v>300.89999999999998</v>
          </cell>
        </row>
        <row r="397">
          <cell r="G397">
            <v>395</v>
          </cell>
        </row>
        <row r="398">
          <cell r="G398">
            <v>780</v>
          </cell>
        </row>
        <row r="399">
          <cell r="G399">
            <v>90</v>
          </cell>
        </row>
        <row r="400">
          <cell r="G400">
            <v>25</v>
          </cell>
        </row>
        <row r="402">
          <cell r="G402">
            <v>2</v>
          </cell>
        </row>
        <row r="403">
          <cell r="G403">
            <v>225</v>
          </cell>
        </row>
        <row r="408">
          <cell r="G408">
            <v>900</v>
          </cell>
        </row>
        <row r="409">
          <cell r="G409">
            <v>195</v>
          </cell>
        </row>
        <row r="412">
          <cell r="G412">
            <v>250</v>
          </cell>
        </row>
        <row r="413">
          <cell r="G413">
            <v>385</v>
          </cell>
        </row>
        <row r="414">
          <cell r="G414">
            <v>1115.8</v>
          </cell>
        </row>
        <row r="415">
          <cell r="G415">
            <v>44809.0461</v>
          </cell>
        </row>
        <row r="416">
          <cell r="G416">
            <v>45746.207999999999</v>
          </cell>
        </row>
        <row r="417">
          <cell r="G417">
            <v>48430.620900000002</v>
          </cell>
        </row>
        <row r="418">
          <cell r="G418">
            <v>51210.338400000001</v>
          </cell>
        </row>
        <row r="419">
          <cell r="G419">
            <v>63409.3272</v>
          </cell>
        </row>
        <row r="420">
          <cell r="G420">
            <v>118209.4722</v>
          </cell>
        </row>
        <row r="421">
          <cell r="G421">
            <v>168228.5031</v>
          </cell>
        </row>
        <row r="422">
          <cell r="G422">
            <v>209114.1765</v>
          </cell>
        </row>
        <row r="423">
          <cell r="G423">
            <v>114100.785</v>
          </cell>
        </row>
        <row r="424">
          <cell r="G424">
            <v>8799.7914000000001</v>
          </cell>
        </row>
        <row r="425">
          <cell r="G425">
            <v>37063</v>
          </cell>
        </row>
        <row r="426">
          <cell r="G426">
            <v>14602.5</v>
          </cell>
        </row>
        <row r="427">
          <cell r="G427">
            <v>19204.5</v>
          </cell>
        </row>
        <row r="428">
          <cell r="G428">
            <v>2514.1934999999999</v>
          </cell>
        </row>
        <row r="429">
          <cell r="G429">
            <v>3016.4152200000003</v>
          </cell>
        </row>
        <row r="430">
          <cell r="G430">
            <v>4351.559940000001</v>
          </cell>
        </row>
        <row r="431">
          <cell r="G431">
            <v>4000</v>
          </cell>
        </row>
        <row r="432">
          <cell r="G432">
            <v>6886.7307600000004</v>
          </cell>
        </row>
        <row r="433">
          <cell r="G433">
            <v>10518.892019999999</v>
          </cell>
        </row>
        <row r="434">
          <cell r="G434">
            <v>18884.523840000002</v>
          </cell>
        </row>
        <row r="435">
          <cell r="G435">
            <v>41835.562859999998</v>
          </cell>
        </row>
        <row r="436">
          <cell r="G436">
            <v>750</v>
          </cell>
        </row>
        <row r="437">
          <cell r="G437">
            <v>70</v>
          </cell>
        </row>
        <row r="440">
          <cell r="G440">
            <v>8000</v>
          </cell>
        </row>
        <row r="441">
          <cell r="G441">
            <v>1200</v>
          </cell>
        </row>
        <row r="442">
          <cell r="G442">
            <v>4173</v>
          </cell>
        </row>
        <row r="444">
          <cell r="G444">
            <v>133.13</v>
          </cell>
        </row>
        <row r="450">
          <cell r="G450">
            <v>4</v>
          </cell>
        </row>
        <row r="453">
          <cell r="G453">
            <v>45.8</v>
          </cell>
        </row>
        <row r="454">
          <cell r="G454">
            <v>158.92599999999999</v>
          </cell>
        </row>
        <row r="455">
          <cell r="G455">
            <v>87.731247058823513</v>
          </cell>
        </row>
        <row r="456">
          <cell r="G456">
            <v>41.532517647058818</v>
          </cell>
        </row>
        <row r="457">
          <cell r="G457">
            <v>6.8538352941176477</v>
          </cell>
        </row>
        <row r="458">
          <cell r="G458">
            <v>4.3105882352941176</v>
          </cell>
        </row>
        <row r="460">
          <cell r="G460">
            <v>70</v>
          </cell>
        </row>
        <row r="461">
          <cell r="G461">
            <v>2080</v>
          </cell>
        </row>
        <row r="462">
          <cell r="G462">
            <v>453.75</v>
          </cell>
        </row>
        <row r="463">
          <cell r="G463">
            <v>600</v>
          </cell>
        </row>
        <row r="464">
          <cell r="G464">
            <v>33</v>
          </cell>
        </row>
        <row r="467">
          <cell r="G467">
            <v>104.21052631578948</v>
          </cell>
        </row>
        <row r="468">
          <cell r="G468">
            <v>8.9499999999999993</v>
          </cell>
        </row>
        <row r="470">
          <cell r="G470">
            <v>1600</v>
          </cell>
        </row>
        <row r="471">
          <cell r="G471">
            <v>700</v>
          </cell>
        </row>
        <row r="472">
          <cell r="G472">
            <v>145</v>
          </cell>
        </row>
        <row r="473">
          <cell r="G473">
            <v>75</v>
          </cell>
        </row>
        <row r="474">
          <cell r="G474">
            <v>84</v>
          </cell>
        </row>
        <row r="475">
          <cell r="G475">
            <v>4456.958333333333</v>
          </cell>
        </row>
        <row r="476">
          <cell r="G476">
            <v>160</v>
          </cell>
        </row>
        <row r="478">
          <cell r="G478">
            <v>275</v>
          </cell>
        </row>
        <row r="479">
          <cell r="G479">
            <v>75</v>
          </cell>
        </row>
        <row r="480">
          <cell r="G480">
            <v>4209.87</v>
          </cell>
        </row>
        <row r="481">
          <cell r="G481">
            <v>5938.39</v>
          </cell>
        </row>
        <row r="482">
          <cell r="G482">
            <v>60</v>
          </cell>
        </row>
        <row r="483">
          <cell r="G483">
            <v>10202.34</v>
          </cell>
        </row>
        <row r="484">
          <cell r="G484">
            <v>9210.6200000000008</v>
          </cell>
        </row>
        <row r="485">
          <cell r="G485">
            <v>12405.7</v>
          </cell>
        </row>
        <row r="486">
          <cell r="G486">
            <v>24989.200000000001</v>
          </cell>
        </row>
        <row r="492">
          <cell r="G492">
            <v>30700.400000000001</v>
          </cell>
        </row>
        <row r="493">
          <cell r="G493">
            <v>500</v>
          </cell>
        </row>
        <row r="499">
          <cell r="G499">
            <v>300</v>
          </cell>
        </row>
        <row r="500">
          <cell r="G500">
            <v>630.26813186813195</v>
          </cell>
        </row>
        <row r="501">
          <cell r="G501">
            <v>2280.0100000000002</v>
          </cell>
        </row>
        <row r="505">
          <cell r="G505">
            <v>950</v>
          </cell>
        </row>
        <row r="507">
          <cell r="G507">
            <v>3500</v>
          </cell>
        </row>
        <row r="509">
          <cell r="G509">
            <v>1197.42</v>
          </cell>
        </row>
        <row r="510">
          <cell r="G510">
            <v>590</v>
          </cell>
        </row>
        <row r="511">
          <cell r="G511">
            <v>8200</v>
          </cell>
        </row>
        <row r="512">
          <cell r="G512">
            <v>2006</v>
          </cell>
        </row>
        <row r="513">
          <cell r="G513">
            <v>196.60495999999998</v>
          </cell>
        </row>
        <row r="514">
          <cell r="G514">
            <v>2124</v>
          </cell>
        </row>
        <row r="515">
          <cell r="G515">
            <v>375</v>
          </cell>
        </row>
        <row r="516">
          <cell r="G516">
            <v>3000</v>
          </cell>
        </row>
        <row r="517">
          <cell r="G517">
            <v>25</v>
          </cell>
        </row>
        <row r="518">
          <cell r="G518">
            <v>2000</v>
          </cell>
        </row>
        <row r="519">
          <cell r="G519">
            <v>75</v>
          </cell>
        </row>
        <row r="521">
          <cell r="G521">
            <v>29.650400000000001</v>
          </cell>
        </row>
        <row r="523">
          <cell r="G523">
            <v>1312.5</v>
          </cell>
        </row>
        <row r="524">
          <cell r="G524">
            <v>2000</v>
          </cell>
        </row>
        <row r="526">
          <cell r="G526">
            <v>1500</v>
          </cell>
        </row>
        <row r="527">
          <cell r="G527">
            <v>1745.73</v>
          </cell>
        </row>
        <row r="528">
          <cell r="G528">
            <v>1483.1</v>
          </cell>
        </row>
        <row r="529">
          <cell r="G529">
            <v>1483.1</v>
          </cell>
        </row>
        <row r="530">
          <cell r="G530">
            <v>3100</v>
          </cell>
        </row>
        <row r="531">
          <cell r="G531">
            <v>400</v>
          </cell>
        </row>
        <row r="532">
          <cell r="G532">
            <v>250</v>
          </cell>
        </row>
        <row r="534">
          <cell r="G534">
            <v>3392</v>
          </cell>
        </row>
        <row r="535">
          <cell r="G535">
            <v>750</v>
          </cell>
        </row>
        <row r="536">
          <cell r="G536">
            <v>700</v>
          </cell>
        </row>
        <row r="537">
          <cell r="G537">
            <v>1900</v>
          </cell>
        </row>
        <row r="538">
          <cell r="G538">
            <v>3336.98</v>
          </cell>
        </row>
        <row r="543">
          <cell r="G543">
            <v>847</v>
          </cell>
        </row>
        <row r="544">
          <cell r="G544">
            <v>475</v>
          </cell>
        </row>
        <row r="545">
          <cell r="G545">
            <v>875</v>
          </cell>
        </row>
        <row r="546">
          <cell r="G546">
            <v>8000</v>
          </cell>
        </row>
        <row r="547">
          <cell r="G547">
            <v>15080</v>
          </cell>
        </row>
        <row r="548">
          <cell r="G548">
            <v>3352.43</v>
          </cell>
        </row>
        <row r="549">
          <cell r="G549">
            <v>1079.375</v>
          </cell>
        </row>
        <row r="550">
          <cell r="G550">
            <v>100</v>
          </cell>
        </row>
        <row r="551">
          <cell r="G551">
            <v>439.99</v>
          </cell>
        </row>
        <row r="552">
          <cell r="G552">
            <v>176.3</v>
          </cell>
        </row>
        <row r="553">
          <cell r="G553">
            <v>9080</v>
          </cell>
        </row>
        <row r="554">
          <cell r="G554">
            <v>165</v>
          </cell>
        </row>
        <row r="555">
          <cell r="G555">
            <v>100</v>
          </cell>
        </row>
        <row r="557">
          <cell r="G557">
            <v>200</v>
          </cell>
        </row>
        <row r="558">
          <cell r="G558">
            <v>450</v>
          </cell>
        </row>
        <row r="559">
          <cell r="G559">
            <v>220</v>
          </cell>
        </row>
        <row r="560">
          <cell r="G560">
            <v>2342.5</v>
          </cell>
        </row>
        <row r="562">
          <cell r="G562">
            <v>4000</v>
          </cell>
        </row>
        <row r="564">
          <cell r="G564">
            <v>525</v>
          </cell>
        </row>
        <row r="565">
          <cell r="G565">
            <v>441.46</v>
          </cell>
        </row>
        <row r="566">
          <cell r="G566">
            <v>900</v>
          </cell>
        </row>
        <row r="567">
          <cell r="G567">
            <v>25</v>
          </cell>
        </row>
        <row r="568">
          <cell r="G568">
            <v>1980</v>
          </cell>
        </row>
        <row r="569">
          <cell r="G569">
            <v>31</v>
          </cell>
        </row>
        <row r="571">
          <cell r="G571">
            <v>4987.21</v>
          </cell>
        </row>
        <row r="572">
          <cell r="G572">
            <v>455.8472727272727</v>
          </cell>
        </row>
        <row r="577">
          <cell r="G577">
            <v>31528.35</v>
          </cell>
        </row>
        <row r="581">
          <cell r="G581">
            <v>4000</v>
          </cell>
        </row>
        <row r="582">
          <cell r="G582">
            <v>708</v>
          </cell>
        </row>
        <row r="583">
          <cell r="G583">
            <v>70.8</v>
          </cell>
        </row>
        <row r="584">
          <cell r="G584">
            <v>70.8</v>
          </cell>
        </row>
        <row r="585">
          <cell r="G585">
            <v>70.8</v>
          </cell>
        </row>
        <row r="586">
          <cell r="G586">
            <v>354</v>
          </cell>
        </row>
        <row r="587">
          <cell r="G587">
            <v>259.59999999999997</v>
          </cell>
        </row>
        <row r="588">
          <cell r="G588">
            <v>10620</v>
          </cell>
        </row>
        <row r="589">
          <cell r="G589">
            <v>12980</v>
          </cell>
        </row>
        <row r="590">
          <cell r="G590">
            <v>10620</v>
          </cell>
        </row>
        <row r="591">
          <cell r="G591">
            <v>12980</v>
          </cell>
        </row>
        <row r="592">
          <cell r="G592">
            <v>826</v>
          </cell>
        </row>
        <row r="593">
          <cell r="G593">
            <v>1770</v>
          </cell>
        </row>
        <row r="594">
          <cell r="G594">
            <v>413</v>
          </cell>
        </row>
        <row r="595">
          <cell r="G595">
            <v>321.26</v>
          </cell>
        </row>
        <row r="596">
          <cell r="G596">
            <v>3200</v>
          </cell>
        </row>
        <row r="597">
          <cell r="G597">
            <v>250</v>
          </cell>
        </row>
        <row r="598">
          <cell r="G598">
            <v>2088.6</v>
          </cell>
        </row>
        <row r="599">
          <cell r="G599">
            <v>3481</v>
          </cell>
        </row>
        <row r="601">
          <cell r="G601">
            <v>513.5</v>
          </cell>
        </row>
        <row r="603">
          <cell r="G603">
            <v>413</v>
          </cell>
        </row>
        <row r="604">
          <cell r="G604">
            <v>687.16120000000001</v>
          </cell>
        </row>
        <row r="605">
          <cell r="G605">
            <v>141.6</v>
          </cell>
        </row>
        <row r="606">
          <cell r="G606">
            <v>66.138999999999996</v>
          </cell>
        </row>
        <row r="607">
          <cell r="G607">
            <v>183.84399999999999</v>
          </cell>
        </row>
        <row r="608">
          <cell r="G608">
            <v>533.596</v>
          </cell>
        </row>
        <row r="609">
          <cell r="G609">
            <v>2950.0118000000002</v>
          </cell>
        </row>
        <row r="610">
          <cell r="G610">
            <v>1849.65</v>
          </cell>
        </row>
        <row r="611">
          <cell r="G611">
            <v>1031.3907999999999</v>
          </cell>
        </row>
        <row r="612">
          <cell r="G612">
            <v>3493.0360000000001</v>
          </cell>
        </row>
        <row r="613">
          <cell r="G613">
            <v>1237.5840000000001</v>
          </cell>
        </row>
        <row r="614">
          <cell r="G614">
            <v>2331.6799999999998</v>
          </cell>
        </row>
        <row r="615">
          <cell r="G615">
            <v>702.86699999999996</v>
          </cell>
        </row>
        <row r="616">
          <cell r="G616">
            <v>2542.4279999999999</v>
          </cell>
        </row>
        <row r="617">
          <cell r="G617">
            <v>2178.9879999999998</v>
          </cell>
        </row>
        <row r="618">
          <cell r="G618">
            <v>1305.9649999999999</v>
          </cell>
        </row>
        <row r="619">
          <cell r="G619">
            <v>15476.526</v>
          </cell>
        </row>
        <row r="620">
          <cell r="G620">
            <v>15612.58</v>
          </cell>
        </row>
        <row r="621">
          <cell r="G621">
            <v>3705.2</v>
          </cell>
        </row>
        <row r="622">
          <cell r="G622">
            <v>141.6</v>
          </cell>
        </row>
        <row r="623">
          <cell r="G623">
            <v>292.64</v>
          </cell>
        </row>
        <row r="624">
          <cell r="G624">
            <v>421.26</v>
          </cell>
        </row>
        <row r="625">
          <cell r="G625">
            <v>2666.8</v>
          </cell>
        </row>
        <row r="626">
          <cell r="G626">
            <v>955.8</v>
          </cell>
        </row>
        <row r="627">
          <cell r="G627">
            <v>221.9462</v>
          </cell>
        </row>
        <row r="628">
          <cell r="G628">
            <v>205.32</v>
          </cell>
        </row>
        <row r="630">
          <cell r="G630">
            <v>80000</v>
          </cell>
        </row>
        <row r="631">
          <cell r="G631">
            <v>35000</v>
          </cell>
        </row>
        <row r="632">
          <cell r="G632">
            <v>3000</v>
          </cell>
        </row>
        <row r="633">
          <cell r="G633">
            <v>50000</v>
          </cell>
        </row>
        <row r="634">
          <cell r="G634">
            <v>125000</v>
          </cell>
        </row>
        <row r="636">
          <cell r="G636">
            <v>6000</v>
          </cell>
        </row>
        <row r="637">
          <cell r="G637">
            <v>65</v>
          </cell>
        </row>
        <row r="638">
          <cell r="G638">
            <v>100</v>
          </cell>
        </row>
        <row r="639">
          <cell r="G639">
            <v>65</v>
          </cell>
        </row>
        <row r="640">
          <cell r="G640">
            <v>4500</v>
          </cell>
        </row>
        <row r="641">
          <cell r="G641">
            <v>18531.5</v>
          </cell>
        </row>
        <row r="642">
          <cell r="G642">
            <v>1197.9902000000002</v>
          </cell>
        </row>
        <row r="643">
          <cell r="G643">
            <v>175</v>
          </cell>
        </row>
        <row r="644">
          <cell r="G644">
            <v>50000</v>
          </cell>
        </row>
        <row r="645">
          <cell r="G645">
            <v>265.5</v>
          </cell>
        </row>
        <row r="646">
          <cell r="G646">
            <v>55.59</v>
          </cell>
        </row>
        <row r="647">
          <cell r="G647">
            <v>104.74</v>
          </cell>
        </row>
        <row r="648">
          <cell r="G648">
            <v>209.48</v>
          </cell>
        </row>
        <row r="649">
          <cell r="G649">
            <v>171</v>
          </cell>
        </row>
        <row r="650">
          <cell r="G650">
            <v>175.8</v>
          </cell>
        </row>
        <row r="665">
          <cell r="G665">
            <v>150</v>
          </cell>
        </row>
        <row r="675">
          <cell r="G675">
            <v>3</v>
          </cell>
        </row>
        <row r="676">
          <cell r="G676">
            <v>3000</v>
          </cell>
        </row>
        <row r="677">
          <cell r="G677">
            <v>6000</v>
          </cell>
        </row>
        <row r="678">
          <cell r="G678">
            <v>8900</v>
          </cell>
        </row>
        <row r="679">
          <cell r="G679">
            <v>40250</v>
          </cell>
        </row>
        <row r="696">
          <cell r="G696">
            <v>1517.85</v>
          </cell>
        </row>
        <row r="698">
          <cell r="G698">
            <v>900</v>
          </cell>
        </row>
        <row r="702">
          <cell r="G702">
            <v>46.24</v>
          </cell>
        </row>
        <row r="709">
          <cell r="G709">
            <v>1.25</v>
          </cell>
        </row>
        <row r="710">
          <cell r="G710">
            <v>28.32</v>
          </cell>
        </row>
        <row r="711">
          <cell r="G711">
            <v>28.23</v>
          </cell>
        </row>
        <row r="712">
          <cell r="G712">
            <v>1149.3103294573643</v>
          </cell>
        </row>
        <row r="714">
          <cell r="H714">
            <v>43.009681540541791</v>
          </cell>
        </row>
        <row r="717">
          <cell r="G717">
            <v>50000</v>
          </cell>
        </row>
        <row r="718">
          <cell r="G718">
            <v>50</v>
          </cell>
        </row>
        <row r="719">
          <cell r="G719">
            <v>310</v>
          </cell>
        </row>
        <row r="721">
          <cell r="G721">
            <v>175</v>
          </cell>
        </row>
        <row r="722">
          <cell r="G722">
            <v>149.69633333333334</v>
          </cell>
        </row>
        <row r="723">
          <cell r="G723">
            <v>586</v>
          </cell>
        </row>
        <row r="726">
          <cell r="G726">
            <v>4400</v>
          </cell>
        </row>
        <row r="727">
          <cell r="G727">
            <v>4730</v>
          </cell>
        </row>
        <row r="728">
          <cell r="G728">
            <v>15</v>
          </cell>
        </row>
        <row r="729">
          <cell r="G729">
            <v>5000</v>
          </cell>
        </row>
        <row r="730">
          <cell r="G730">
            <v>269.13440000000003</v>
          </cell>
        </row>
        <row r="731">
          <cell r="G731">
            <v>88110.377378000005</v>
          </cell>
        </row>
        <row r="732">
          <cell r="G732">
            <v>10263.6</v>
          </cell>
        </row>
        <row r="733">
          <cell r="G733">
            <v>6293.5982339955945</v>
          </cell>
        </row>
        <row r="734">
          <cell r="G734">
            <v>38520</v>
          </cell>
        </row>
        <row r="736">
          <cell r="G736">
            <v>692295.80573951534</v>
          </cell>
        </row>
        <row r="737">
          <cell r="G737">
            <v>9062.7814569536549</v>
          </cell>
        </row>
        <row r="738">
          <cell r="G738">
            <v>20139.514348785902</v>
          </cell>
        </row>
        <row r="739">
          <cell r="G739">
            <v>8811.0375275938313</v>
          </cell>
        </row>
        <row r="740">
          <cell r="G740">
            <v>4657.2626931567338</v>
          </cell>
        </row>
        <row r="741">
          <cell r="G741">
            <v>4405.5187637969102</v>
          </cell>
        </row>
        <row r="742">
          <cell r="G742">
            <v>15104.635761589427</v>
          </cell>
        </row>
        <row r="743">
          <cell r="G743">
            <v>8811.0375275938313</v>
          </cell>
        </row>
        <row r="744">
          <cell r="G744">
            <v>221.25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4">
          <cell r="F44">
            <v>2471.5346312863012</v>
          </cell>
        </row>
      </sheetData>
      <sheetData sheetId="18">
        <row r="44">
          <cell r="H44">
            <v>2910.2731552362234</v>
          </cell>
        </row>
      </sheetData>
      <sheetData sheetId="19">
        <row r="46">
          <cell r="O46">
            <v>195063.16296315446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29">
          <cell r="O29">
            <v>439303.90572611406</v>
          </cell>
        </row>
        <row r="47">
          <cell r="O47">
            <v>114705.47777866195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5">
          <cell r="O25">
            <v>317342.81891500007</v>
          </cell>
        </row>
        <row r="44">
          <cell r="O44">
            <v>542158.89091499988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7">
          <cell r="F7">
            <v>19258.43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8">
          <cell r="G18">
            <v>114.83</v>
          </cell>
        </row>
        <row r="67">
          <cell r="G67">
            <v>87.29</v>
          </cell>
        </row>
        <row r="75">
          <cell r="G75">
            <v>4487.1355899999999</v>
          </cell>
        </row>
        <row r="214">
          <cell r="G214">
            <v>549.34</v>
          </cell>
        </row>
        <row r="222">
          <cell r="G222">
            <v>343.67</v>
          </cell>
        </row>
        <row r="241">
          <cell r="G241">
            <v>723.56</v>
          </cell>
        </row>
        <row r="249">
          <cell r="G249">
            <v>154.22999999999999</v>
          </cell>
        </row>
        <row r="274">
          <cell r="G274">
            <v>212.72</v>
          </cell>
        </row>
        <row r="283">
          <cell r="G283">
            <v>315.92</v>
          </cell>
        </row>
        <row r="354">
          <cell r="G354">
            <v>75753.039999999994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3">
          <cell r="F3">
            <v>279.31616842105262</v>
          </cell>
        </row>
        <row r="12">
          <cell r="F12">
            <v>454.15570526315787</v>
          </cell>
        </row>
        <row r="22">
          <cell r="F22">
            <v>686.94723157894737</v>
          </cell>
        </row>
      </sheetData>
      <sheetData sheetId="77" refreshError="1"/>
      <sheetData sheetId="78" refreshError="1"/>
      <sheetData sheetId="79" refreshError="1"/>
      <sheetData sheetId="80">
        <row r="26">
          <cell r="O26">
            <v>209039.31809200256</v>
          </cell>
        </row>
        <row r="48">
          <cell r="O48">
            <v>216794.53166200253</v>
          </cell>
        </row>
        <row r="69">
          <cell r="O69">
            <v>221590.04490400254</v>
          </cell>
        </row>
        <row r="90">
          <cell r="O90">
            <v>233942.74142600255</v>
          </cell>
        </row>
      </sheetData>
      <sheetData sheetId="81">
        <row r="48">
          <cell r="O48">
            <v>563279.84864865779</v>
          </cell>
        </row>
        <row r="85">
          <cell r="O85">
            <v>643963.64534141344</v>
          </cell>
        </row>
        <row r="123">
          <cell r="O123">
            <v>730739.03864865773</v>
          </cell>
        </row>
        <row r="161">
          <cell r="O161">
            <v>941895.80696389335</v>
          </cell>
        </row>
        <row r="198">
          <cell r="O198">
            <v>709605.92696389335</v>
          </cell>
        </row>
      </sheetData>
      <sheetData sheetId="82">
        <row r="419">
          <cell r="D419">
            <v>88.495599999999996</v>
          </cell>
        </row>
        <row r="969">
          <cell r="F969">
            <v>21.1797</v>
          </cell>
        </row>
      </sheetData>
      <sheetData sheetId="83">
        <row r="61">
          <cell r="H61">
            <v>2170.5185870051309</v>
          </cell>
        </row>
      </sheetData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  <sheetName val="Ana"/>
      <sheetName val="Ins"/>
      <sheetName val="MO"/>
      <sheetName val="Ana. blocks y termin."/>
      <sheetName val="Costos Mano de Obra"/>
      <sheetName val="Insumos materiales"/>
      <sheetName val="Ana. Horm mexc mort"/>
      <sheetName val="ANALISIS STO DGO"/>
      <sheetName val="Dat"/>
      <sheetName val="DOBLEZ"/>
      <sheetName val="TERMINACION_DE_SUPERFICIE1"/>
      <sheetName val="Pisos_marmol_y_Ceram_laticrete1"/>
      <sheetName val="ANALISIS_DE_COSTOS1"/>
      <sheetName val="PISO_VIBRAZO_GRIS1"/>
      <sheetName val="LISTADO_INSUMOS_DEL_20001"/>
      <sheetName val="HORMIGON_ARMADO,_ZAPATA1"/>
      <sheetName val="Presupuesto_@_1-10-021"/>
      <sheetName val="Mediciones_@_10-9-021"/>
      <sheetName val="M_O__Plomería_(2)1"/>
      <sheetName val="Piezas_Plomería_(2)1"/>
      <sheetName val="Análisis_Complementarios1"/>
      <sheetName val="Pisos_&amp;_Revestimientos1"/>
      <sheetName val="Cuantía_Acero1"/>
      <sheetName val="Cotización_Acero1"/>
      <sheetName val="Cotizaciones_Diversas1"/>
      <sheetName val="M_O__Plomería1"/>
      <sheetName val="Piezas_Plomería1"/>
      <sheetName val="M_O_1"/>
      <sheetName val="Hoja_Resumen1"/>
      <sheetName val="Apto__#12021"/>
      <sheetName val="Apto__#12031"/>
      <sheetName val="Pisos_Terraza_Penthouse1"/>
      <sheetName val="Unified_Pagos-_factura_rep_txt"/>
      <sheetName val="Ana__blocks_y_termin_"/>
      <sheetName val="Costos_Mano_de_Obra"/>
      <sheetName val="Insumos_materiales"/>
      <sheetName val="Ana__Horm_mexc_mort"/>
      <sheetName val="ANALISIS_STO_DGO"/>
      <sheetName val="TERMINACION_DE_SUPERFICIE2"/>
      <sheetName val="Pisos_marmol_y_Ceram_laticrete2"/>
      <sheetName val="ANALISIS_DE_COSTOS2"/>
      <sheetName val="PISO_VIBRAZO_GRIS2"/>
      <sheetName val="LISTADO_INSUMOS_DEL_20002"/>
      <sheetName val="HORMIGON_ARMADO,_ZAPATA2"/>
      <sheetName val="Presupuesto_@_1-10-022"/>
      <sheetName val="Mediciones_@_10-9-022"/>
      <sheetName val="M_O__Plomería_(2)2"/>
      <sheetName val="Piezas_Plomería_(2)2"/>
      <sheetName val="Análisis_Complementarios2"/>
      <sheetName val="Pisos_&amp;_Revestimientos2"/>
      <sheetName val="Cuantía_Acero2"/>
      <sheetName val="Cotización_Acero2"/>
      <sheetName val="Cotizaciones_Diversas2"/>
      <sheetName val="M_O__Plomería2"/>
      <sheetName val="Piezas_Plomería2"/>
      <sheetName val="M_O_2"/>
      <sheetName val="Hoja_Resumen2"/>
      <sheetName val="Apto__#12022"/>
      <sheetName val="Apto__#12032"/>
      <sheetName val="Pisos_Terraza_Penthouse2"/>
      <sheetName val="Unified_Pagos-_factura_rep_txt1"/>
      <sheetName val="Ana__blocks_y_termin_1"/>
      <sheetName val="Costos_Mano_de_Obra1"/>
      <sheetName val="Insumos_materiales1"/>
      <sheetName val="Ana__Horm_mexc_mort1"/>
      <sheetName val="ANALISIS_STO_DGO1"/>
      <sheetName val="TERMINACION_DE_SUPERFICIE3"/>
      <sheetName val="Pisos_marmol_y_Ceram_laticrete3"/>
      <sheetName val="ANALISIS_DE_COSTOS3"/>
      <sheetName val="PISO_VIBRAZO_GRIS3"/>
      <sheetName val="LISTADO_INSUMOS_DEL_20003"/>
      <sheetName val="HORMIGON_ARMADO,_ZAPATA3"/>
      <sheetName val="Presupuesto_@_1-10-023"/>
      <sheetName val="Mediciones_@_10-9-023"/>
      <sheetName val="M_O__Plomería_(2)3"/>
      <sheetName val="Piezas_Plomería_(2)3"/>
      <sheetName val="Análisis_Complementarios3"/>
      <sheetName val="Pisos_&amp;_Revestimientos3"/>
      <sheetName val="Cuantía_Acero3"/>
      <sheetName val="Cotización_Acero3"/>
      <sheetName val="Cotizaciones_Diversas3"/>
      <sheetName val="M_O__Plomería3"/>
      <sheetName val="Piezas_Plomería3"/>
      <sheetName val="M_O_3"/>
      <sheetName val="Hoja_Resumen3"/>
      <sheetName val="Apto__#12023"/>
      <sheetName val="Apto__#12033"/>
      <sheetName val="Pisos_Terraza_Penthouse3"/>
      <sheetName val="Unified_Pagos-_factura_rep_txt2"/>
      <sheetName val="Ana__blocks_y_termin_2"/>
      <sheetName val="Costos_Mano_de_Obra2"/>
      <sheetName val="Insumos_materiales2"/>
      <sheetName val="Ana__Horm_mexc_mort2"/>
      <sheetName val="ANALISIS_STO_DGO2"/>
      <sheetName val="INSUMO"/>
      <sheetName val="MANO DE OBRA"/>
      <sheetName val="Mov. Tierra"/>
      <sheetName val="Terminacion pared"/>
      <sheetName val="Piso y Pared"/>
      <sheetName val="Hormigon"/>
      <sheetName val="Demolicion"/>
      <sheetName val="Terminacion techo"/>
      <sheetName val="Mortero"/>
      <sheetName val="Muros"/>
      <sheetName val="Equipos"/>
      <sheetName val="Albañileria"/>
      <sheetName val="Subir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>
        <row r="29">
          <cell r="I29">
            <v>277.11900900900901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29">
          <cell r="I29">
            <v>277.11900900900901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  <sheetName val="Sheet5"/>
      <sheetName val="caseta de planta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  <sheetName val="qqVgas"/>
      <sheetName val="anal_term"/>
      <sheetName val="Ana-Sanit_"/>
      <sheetName val="Pu-Sanit_"/>
      <sheetName val="Los_Ángeles_(Fase_II)"/>
      <sheetName val="ANALISIS_STO_DGO"/>
      <sheetName val="OBRAMANO"/>
      <sheetName val="EQUIPOS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Cubicacion"/>
      <sheetName val="Precio"/>
      <sheetName val="Ana"/>
      <sheetName val="LISTA DE PRECIO"/>
      <sheetName val="Hato Mayor Dic.2010"/>
      <sheetName val="Ana-elect."/>
      <sheetName val="Jornal"/>
      <sheetName val="cub-10181-3(rescision)"/>
      <sheetName val="Análisis_de_Precios7"/>
      <sheetName val="Presupuesto_Nave_17"/>
      <sheetName val="Presupuesto_Nave_27"/>
      <sheetName val="Cantidades_Nave_17"/>
      <sheetName val="Cantidades_Nave_27"/>
      <sheetName val="Mano_de_Obra7"/>
      <sheetName val="Anal__horm_7"/>
      <sheetName val="Detalle_Acero7"/>
      <sheetName val="O_M__y_Salarios7"/>
      <sheetName val="Trabajos_Generales7"/>
      <sheetName val="COSTO_INDIRECTO7"/>
      <sheetName val="OPERADORES_EQUIPOS7"/>
      <sheetName val="HORM__Y_MORTEROS_7"/>
      <sheetName val="V_Tierras_A7"/>
      <sheetName val="materiales_(2)7"/>
      <sheetName val="ANALISIS_STO_DGO1"/>
      <sheetName val="anal_term1"/>
      <sheetName val="Ana-Sanit_1"/>
      <sheetName val="Pu-Sanit_1"/>
      <sheetName val="Los_Ángeles_(Fase_II)1"/>
      <sheetName val="Cotz_1"/>
      <sheetName val="caseta_de_planta1"/>
      <sheetName val="Desembolso_de_Caja1"/>
      <sheetName val="Análisis_de_Precios6"/>
      <sheetName val="Presupuesto_Nave_16"/>
      <sheetName val="Presupuesto_Nave_26"/>
      <sheetName val="Cantidades_Nave_16"/>
      <sheetName val="Cantidades_Nave_26"/>
      <sheetName val="Mano_de_Obra6"/>
      <sheetName val="Anal__horm_6"/>
      <sheetName val="Detalle_Acero6"/>
      <sheetName val="O_M__y_Salarios6"/>
      <sheetName val="Trabajos_Generales6"/>
      <sheetName val="COSTO_INDIRECTO6"/>
      <sheetName val="OPERADORES_EQUIPOS6"/>
      <sheetName val="HORM__Y_MORTEROS_6"/>
      <sheetName val="V_Tierras_A6"/>
      <sheetName val="materiales_(2)6"/>
      <sheetName val="Cotz_"/>
      <sheetName val="caseta_de_planta"/>
      <sheetName val="Desembolso_de_Caja"/>
      <sheetName val="Análisis_de_Precios9"/>
      <sheetName val="Presupuesto_Nave_19"/>
      <sheetName val="Presupuesto_Nave_29"/>
      <sheetName val="Cantidades_Nave_19"/>
      <sheetName val="Cantidades_Nave_29"/>
      <sheetName val="Mano_de_Obra9"/>
      <sheetName val="Anal__horm_9"/>
      <sheetName val="Detalle_Acero9"/>
      <sheetName val="O_M__y_Salarios9"/>
      <sheetName val="Trabajos_Generales9"/>
      <sheetName val="COSTO_INDIRECTO9"/>
      <sheetName val="OPERADORES_EQUIPOS9"/>
      <sheetName val="HORM__Y_MORTEROS_9"/>
      <sheetName val="V_Tierras_A9"/>
      <sheetName val="materiales_(2)9"/>
      <sheetName val="ANALISIS_STO_DGO3"/>
      <sheetName val="anal_term3"/>
      <sheetName val="Ana-Sanit_3"/>
      <sheetName val="Pu-Sanit_3"/>
      <sheetName val="Los_Ángeles_(Fase_II)3"/>
      <sheetName val="Cotz_3"/>
      <sheetName val="caseta_de_planta3"/>
      <sheetName val="Desembolso_de_Caja3"/>
      <sheetName val="Análisis_de_Precios8"/>
      <sheetName val="Presupuesto_Nave_18"/>
      <sheetName val="Presupuesto_Nave_28"/>
      <sheetName val="Cantidades_Nave_18"/>
      <sheetName val="Cantidades_Nave_28"/>
      <sheetName val="Mano_de_Obra8"/>
      <sheetName val="Anal__horm_8"/>
      <sheetName val="Detalle_Acero8"/>
      <sheetName val="O_M__y_Salarios8"/>
      <sheetName val="Trabajos_Generales8"/>
      <sheetName val="COSTO_INDIRECTO8"/>
      <sheetName val="OPERADORES_EQUIPOS8"/>
      <sheetName val="HORM__Y_MORTEROS_8"/>
      <sheetName val="V_Tierras_A8"/>
      <sheetName val="materiales_(2)8"/>
      <sheetName val="ANALISIS_STO_DGO2"/>
      <sheetName val="anal_term2"/>
      <sheetName val="Ana-Sanit_2"/>
      <sheetName val="Pu-Sanit_2"/>
      <sheetName val="Los_Ángeles_(Fase_II)2"/>
      <sheetName val="Cotz_2"/>
      <sheetName val="caseta_de_planta2"/>
      <sheetName val="Desembolso_de_Caja2"/>
      <sheetName val="Análisis_de_Precios10"/>
      <sheetName val="Presupuesto_Nave_110"/>
      <sheetName val="Presupuesto_Nave_210"/>
      <sheetName val="Cantidades_Nave_110"/>
      <sheetName val="Cantidades_Nave_210"/>
      <sheetName val="Mano_de_Obra10"/>
      <sheetName val="Anal__horm_10"/>
      <sheetName val="Detalle_Acero10"/>
      <sheetName val="O_M__y_Salarios10"/>
      <sheetName val="Trabajos_Generales10"/>
      <sheetName val="COSTO_INDIRECTO10"/>
      <sheetName val="OPERADORES_EQUIPOS10"/>
      <sheetName val="HORM__Y_MORTEROS_10"/>
      <sheetName val="V_Tierras_A10"/>
      <sheetName val="materiales_(2)10"/>
      <sheetName val="ANALISIS_STO_DGO4"/>
      <sheetName val="anal_term4"/>
      <sheetName val="Ana-Sanit_4"/>
      <sheetName val="Pu-Sanit_4"/>
      <sheetName val="Los_Ángeles_(Fase_II)4"/>
      <sheetName val="Cotz_4"/>
      <sheetName val="caseta_de_planta4"/>
      <sheetName val="Desembolso_de_Caja4"/>
      <sheetName val="Resumen_Precio_Equipos"/>
      <sheetName val="ANALISIS_ENTREGABLE"/>
      <sheetName val="Muros_Interiores_h=2_8_m_"/>
      <sheetName val="Análisis_de_partidas"/>
      <sheetName val="Listado_de_Precios"/>
      <sheetName val="LISTA_DE_PRECIO"/>
      <sheetName val="Hato_Mayor_Dic_2010"/>
      <sheetName val="Ana-elect_"/>
      <sheetName val="Análisis_de_Precios11"/>
      <sheetName val="Presupuesto_Nave_111"/>
      <sheetName val="Presupuesto_Nave_211"/>
      <sheetName val="Cantidades_Nave_111"/>
      <sheetName val="Cantidades_Nave_211"/>
      <sheetName val="Mano_de_Obra11"/>
      <sheetName val="Anal__horm_11"/>
      <sheetName val="Detalle_Acero11"/>
      <sheetName val="O_M__y_Salarios11"/>
      <sheetName val="Trabajos_Generales11"/>
      <sheetName val="COSTO_INDIRECTO11"/>
      <sheetName val="OPERADORES_EQUIPOS11"/>
      <sheetName val="HORM__Y_MORTEROS_11"/>
      <sheetName val="V_Tierras_A11"/>
      <sheetName val="materiales_(2)11"/>
      <sheetName val="ANALISIS_STO_DGO5"/>
      <sheetName val="anal_term5"/>
      <sheetName val="Ana-Sanit_5"/>
      <sheetName val="Pu-Sanit_5"/>
      <sheetName val="Los_Ángeles_(Fase_II)5"/>
      <sheetName val="Cotz_5"/>
      <sheetName val="caseta_de_planta5"/>
      <sheetName val="Desembolso_de_Caja5"/>
      <sheetName val="Resumen_Precio_Equipos1"/>
      <sheetName val="ANALISIS_ENTREGABLE1"/>
      <sheetName val="Muros_Interiores_h=2_8_m_1"/>
      <sheetName val="Análisis_de_partidas1"/>
      <sheetName val="Listado_de_Precios1"/>
      <sheetName val="LISTA_DE_PRECIO1"/>
      <sheetName val="Hato_Mayor_Dic_20101"/>
      <sheetName val="Ana-elect_1"/>
      <sheetName val="Análisis_de_Precios13"/>
      <sheetName val="Presupuesto_Nave_113"/>
      <sheetName val="Presupuesto_Nave_213"/>
      <sheetName val="Cantidades_Nave_113"/>
      <sheetName val="Cantidades_Nave_213"/>
      <sheetName val="Mano_de_Obra13"/>
      <sheetName val="Anal__horm_13"/>
      <sheetName val="Detalle_Acero13"/>
      <sheetName val="O_M__y_Salarios13"/>
      <sheetName val="Trabajos_Generales13"/>
      <sheetName val="COSTO_INDIRECTO13"/>
      <sheetName val="OPERADORES_EQUIPOS13"/>
      <sheetName val="HORM__Y_MORTEROS_13"/>
      <sheetName val="V_Tierras_A13"/>
      <sheetName val="materiales_(2)13"/>
      <sheetName val="ANALISIS_STO_DGO7"/>
      <sheetName val="anal_term7"/>
      <sheetName val="Ana-Sanit_7"/>
      <sheetName val="Pu-Sanit_7"/>
      <sheetName val="Los_Ángeles_(Fase_II)7"/>
      <sheetName val="Cotz_7"/>
      <sheetName val="caseta_de_planta7"/>
      <sheetName val="Desembolso_de_Caja7"/>
      <sheetName val="Resumen_Precio_Equipos3"/>
      <sheetName val="ANALISIS_ENTREGABLE3"/>
      <sheetName val="Muros_Interiores_h=2_8_m_3"/>
      <sheetName val="Análisis_de_partidas3"/>
      <sheetName val="Listado_de_Precios3"/>
      <sheetName val="LISTA_DE_PRECIO3"/>
      <sheetName val="Hato_Mayor_Dic_20103"/>
      <sheetName val="Ana-elect_3"/>
      <sheetName val="Análisis_de_Precios12"/>
      <sheetName val="Presupuesto_Nave_112"/>
      <sheetName val="Presupuesto_Nave_212"/>
      <sheetName val="Cantidades_Nave_112"/>
      <sheetName val="Cantidades_Nave_212"/>
      <sheetName val="Mano_de_Obra12"/>
      <sheetName val="Anal__horm_12"/>
      <sheetName val="Detalle_Acero12"/>
      <sheetName val="O_M__y_Salarios12"/>
      <sheetName val="Trabajos_Generales12"/>
      <sheetName val="COSTO_INDIRECTO12"/>
      <sheetName val="OPERADORES_EQUIPOS12"/>
      <sheetName val="HORM__Y_MORTEROS_12"/>
      <sheetName val="V_Tierras_A12"/>
      <sheetName val="materiales_(2)12"/>
      <sheetName val="ANALISIS_STO_DGO6"/>
      <sheetName val="anal_term6"/>
      <sheetName val="Ana-Sanit_6"/>
      <sheetName val="Pu-Sanit_6"/>
      <sheetName val="Los_Ángeles_(Fase_II)6"/>
      <sheetName val="Cotz_6"/>
      <sheetName val="caseta_de_planta6"/>
      <sheetName val="Desembolso_de_Caja6"/>
      <sheetName val="Resumen_Precio_Equipos2"/>
      <sheetName val="ANALISIS_ENTREGABLE2"/>
      <sheetName val="Muros_Interiores_h=2_8_m_2"/>
      <sheetName val="Análisis_de_partidas2"/>
      <sheetName val="Listado_de_Precios2"/>
      <sheetName val="LISTA_DE_PRECIO2"/>
      <sheetName val="Hato_Mayor_Dic_20102"/>
      <sheetName val="Ana-elect_2"/>
      <sheetName val="Col.Amarre"/>
      <sheetName val="Escalera"/>
      <sheetName val="Muro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7792.2050656250012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7792.2050656250003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>
        <row r="201">
          <cell r="F201">
            <v>7792.2050656250012</v>
          </cell>
        </row>
      </sheetData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7792.2050656250003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>
        <row r="201">
          <cell r="F201">
            <v>7792.2050656250012</v>
          </cell>
        </row>
      </sheetData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>
        <row r="201">
          <cell r="F201">
            <v>7792.2050656250012</v>
          </cell>
        </row>
      </sheetData>
      <sheetData sheetId="116"/>
      <sheetData sheetId="117">
        <row r="201">
          <cell r="F201">
            <v>7792.2050656250012</v>
          </cell>
        </row>
      </sheetData>
      <sheetData sheetId="118">
        <row r="201">
          <cell r="F201">
            <v>7792.2050656250012</v>
          </cell>
        </row>
      </sheetData>
      <sheetData sheetId="119">
        <row r="201">
          <cell r="F201">
            <v>7792.2050656250012</v>
          </cell>
        </row>
      </sheetData>
      <sheetData sheetId="120">
        <row r="201">
          <cell r="F201">
            <v>7792.2050656250012</v>
          </cell>
        </row>
      </sheetData>
      <sheetData sheetId="121" refreshError="1"/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>
        <row r="201">
          <cell r="F201">
            <v>7792.2050656250012</v>
          </cell>
        </row>
      </sheetData>
      <sheetData sheetId="130">
        <row r="201">
          <cell r="F201">
            <v>7792.2050656250012</v>
          </cell>
        </row>
      </sheetData>
      <sheetData sheetId="131">
        <row r="201">
          <cell r="F201">
            <v>7792.2050656250012</v>
          </cell>
        </row>
      </sheetData>
      <sheetData sheetId="132">
        <row r="201">
          <cell r="F201">
            <v>7792.2050656250012</v>
          </cell>
        </row>
      </sheetData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Pu-Sanit."/>
      <sheetName val="Jornal"/>
      <sheetName val="listado equipos a utilizar"/>
      <sheetName val="electrico"/>
      <sheetName val="Anal. horm."/>
      <sheetName val="Mat"/>
      <sheetName val="Mano de Obra"/>
      <sheetName val="Volumenes"/>
      <sheetName val="Lista de precios"/>
      <sheetName val="hato mayor dic.2010"/>
      <sheetName val="qqVgas"/>
      <sheetName val="CUBICACION 11"/>
      <sheetName val="MO"/>
      <sheetName val="CUBICACION_11"/>
      <sheetName val="Ana__blocks_y_termin_"/>
      <sheetName val="Costos_Mano_de_Obra"/>
      <sheetName val="Insumos_materiales"/>
      <sheetName val="Ana__Horm_mexc_mort"/>
      <sheetName val="ana-sanit_"/>
      <sheetName val="analisis_h-a_"/>
      <sheetName val="Pu-Sanit_"/>
      <sheetName val="listado_equipos_a_utilizar"/>
      <sheetName val="Anal__horm_"/>
      <sheetName val="Mano_de_Obra"/>
      <sheetName val="ana-sanit_1"/>
      <sheetName val="analisis_h-a_1"/>
      <sheetName val="listado_equipos_a_utilizar1"/>
      <sheetName val="Ana__blocks_y_termin_1"/>
      <sheetName val="Costos_Mano_de_Obra1"/>
      <sheetName val="Insumos_materiales1"/>
      <sheetName val="Ana__Horm_mexc_mort1"/>
      <sheetName val="Anal__horm_1"/>
      <sheetName val="Mano_de_Obra1"/>
      <sheetName val="CUBICACION_111"/>
      <sheetName val="Pu-Sanit_1"/>
      <sheetName val="ana-sanit_2"/>
      <sheetName val="analisis_h-a_2"/>
      <sheetName val="listado_equipos_a_utilizar2"/>
      <sheetName val="Ana__blocks_y_termin_2"/>
      <sheetName val="Costos_Mano_de_Obra2"/>
      <sheetName val="Insumos_materiales2"/>
      <sheetName val="Ana__Horm_mexc_mort2"/>
      <sheetName val="Anal__horm_2"/>
      <sheetName val="Mano_de_Obra2"/>
      <sheetName val="CUBICACION_112"/>
      <sheetName val="Ana__blocks_y_termin_3"/>
      <sheetName val="Costos_Mano_de_Obra3"/>
      <sheetName val="Insumos_materiales3"/>
      <sheetName val="Ana__Horm_mexc_mort3"/>
      <sheetName val="ana-sanit_3"/>
      <sheetName val="analisis_h-a_3"/>
      <sheetName val="Pu-Sanit_2"/>
      <sheetName val="listado_equipos_a_utilizar3"/>
      <sheetName val="Anal__horm_3"/>
      <sheetName val="Mano_de_Obra3"/>
      <sheetName val="cu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  <sheetName val="Analisis"/>
      <sheetName val="mezcla"/>
      <sheetName val="insumo"/>
      <sheetName val="Ins"/>
      <sheetName val="Herram"/>
      <sheetName val="MOJornal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14">
          <cell r="F14">
            <v>390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Sheet1"/>
      <sheetName val="Analisis Unitarios"/>
      <sheetName val="Análisis"/>
      <sheetName val="M_O_1"/>
      <sheetName val="RECLAMACION_31"/>
      <sheetName val="Ins_21"/>
      <sheetName val="Col_Amarre"/>
      <sheetName val="HORM__Y_MORTEROS_"/>
      <sheetName val="Resumen_Precio_Equipos"/>
      <sheetName val="O_M__y_Salarios"/>
      <sheetName val="MANO_DE_OBRA_(2)"/>
      <sheetName val="Mano_de_Obra"/>
      <sheetName val="MOVIMIENTO_DE_TIERRA"/>
      <sheetName val="Analisis_Unitarios"/>
      <sheetName val="Cotz."/>
      <sheetName val="I.HORMIGON"/>
      <sheetName val="OBRAMANO"/>
      <sheetName val="EQUIPOS"/>
      <sheetName val="Analisis BC"/>
      <sheetName val="Mat"/>
      <sheetName val="anal term"/>
      <sheetName val="Analisis"/>
      <sheetName val="Alambres"/>
      <sheetName val="Varios"/>
      <sheetName val="Precios Unitarios"/>
      <sheetName val="Tuberias"/>
      <sheetName val="listado equipos a utilizar"/>
      <sheetName val="A-BASICOS"/>
      <sheetName val="Col_Amarre1"/>
      <sheetName val="Resumen_Precio_Equipos1"/>
      <sheetName val="O_M__y_Salarios1"/>
      <sheetName val="HORM__Y_MORTEROS_1"/>
      <sheetName val="M_O_3"/>
      <sheetName val="RECLAMACION_33"/>
      <sheetName val="Ins_23"/>
      <sheetName val="Col_Amarre3"/>
      <sheetName val="Resumen_Precio_Equipos3"/>
      <sheetName val="O_M__y_Salarios3"/>
      <sheetName val="HORM__Y_MORTEROS_3"/>
      <sheetName val="M_O_2"/>
      <sheetName val="RECLAMACION_32"/>
      <sheetName val="Ins_22"/>
      <sheetName val="Col_Amarre2"/>
      <sheetName val="Resumen_Precio_Equipos2"/>
      <sheetName val="O_M__y_Salarios2"/>
      <sheetName val="HORM__Y_MORTEROS_2"/>
      <sheetName val="M_O_4"/>
      <sheetName val="RECLAMACION_34"/>
      <sheetName val="Ins_24"/>
      <sheetName val="Col_Amarre4"/>
      <sheetName val="Resumen_Precio_Equipos4"/>
      <sheetName val="O_M__y_Salarios4"/>
      <sheetName val="HORM__Y_MORTEROS_4"/>
      <sheetName val="M_O_5"/>
      <sheetName val="RECLAMACION_35"/>
      <sheetName val="Ins_25"/>
      <sheetName val="Col_Amarre5"/>
      <sheetName val="Resumen_Precio_Equipos5"/>
      <sheetName val="O_M__y_Salarios5"/>
      <sheetName val="HORM__Y_MORTEROS_5"/>
      <sheetName val="MANO_DE_OBRA_(2)1"/>
      <sheetName val="Mano_de_Obra1"/>
      <sheetName val="MOVIMIENTO_DE_TIERRA1"/>
      <sheetName val="Analisis_Unitarios1"/>
      <sheetName val="M_O_7"/>
      <sheetName val="RECLAMACION_37"/>
      <sheetName val="Ins_27"/>
      <sheetName val="Col_Amarre7"/>
      <sheetName val="Resumen_Precio_Equipos7"/>
      <sheetName val="O_M__y_Salarios7"/>
      <sheetName val="HORM__Y_MORTEROS_7"/>
      <sheetName val="MANO_DE_OBRA_(2)3"/>
      <sheetName val="Mano_de_Obra3"/>
      <sheetName val="MOVIMIENTO_DE_TIERRA3"/>
      <sheetName val="Analisis_Unitarios3"/>
      <sheetName val="M_O_6"/>
      <sheetName val="RECLAMACION_36"/>
      <sheetName val="Ins_26"/>
      <sheetName val="Col_Amarre6"/>
      <sheetName val="Resumen_Precio_Equipos6"/>
      <sheetName val="O_M__y_Salarios6"/>
      <sheetName val="HORM__Y_MORTEROS_6"/>
      <sheetName val="MANO_DE_OBRA_(2)2"/>
      <sheetName val="Mano_de_Obra2"/>
      <sheetName val="MOVIMIENTO_DE_TIERRA2"/>
      <sheetName val="Analisis_Unitarios2"/>
      <sheetName val="Precios"/>
      <sheetName val="M_O_8"/>
      <sheetName val="RECLAMACION_38"/>
      <sheetName val="Ins_28"/>
      <sheetName val="Col_Amarre8"/>
      <sheetName val="Resumen_Precio_Equipos8"/>
      <sheetName val="O_M__y_Salarios8"/>
      <sheetName val="HORM__Y_MORTEROS_8"/>
      <sheetName val="MANO_DE_OBRA_(2)4"/>
      <sheetName val="Mano_de_Obra4"/>
      <sheetName val="MOVIMIENTO_DE_TIERRA4"/>
      <sheetName val="Analisis_Unitarios4"/>
      <sheetName val="listado_equipos_a_utilizar"/>
      <sheetName val="Cotz_"/>
      <sheetName val="I_HORMIGON"/>
      <sheetName val="Analisis_BC"/>
      <sheetName val="anal_term"/>
      <sheetName val="Precios_Unitarios"/>
      <sheetName val="MOJornal"/>
      <sheetName val="PRES no"/>
      <sheetName val="M_O_9"/>
      <sheetName val="RECLAMACION_39"/>
      <sheetName val="Ins_29"/>
      <sheetName val="Col_Amarre9"/>
      <sheetName val="Resumen_Precio_Equipos9"/>
      <sheetName val="O_M__y_Salarios9"/>
      <sheetName val="HORM__Y_MORTEROS_9"/>
      <sheetName val="MANO_DE_OBRA_(2)5"/>
      <sheetName val="Mano_de_Obra5"/>
      <sheetName val="MOVIMIENTO_DE_TIERRA5"/>
      <sheetName val="Analisis_Unitarios5"/>
      <sheetName val="Cotz_1"/>
      <sheetName val="listado_equipos_a_utilizar1"/>
      <sheetName val="Precios_Unitarios1"/>
      <sheetName val="I_HORMIGON1"/>
      <sheetName val="Analisis_BC1"/>
      <sheetName val="anal_term1"/>
      <sheetName val="PRES_no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568">
          <cell r="D568" t="str">
            <v>m3</v>
          </cell>
        </row>
      </sheetData>
      <sheetData sheetId="79"/>
      <sheetData sheetId="80">
        <row r="568">
          <cell r="D568" t="str">
            <v>m3</v>
          </cell>
        </row>
      </sheetData>
      <sheetData sheetId="81"/>
      <sheetData sheetId="82"/>
      <sheetData sheetId="83"/>
      <sheetData sheetId="84"/>
      <sheetData sheetId="85">
        <row r="568">
          <cell r="D568" t="str">
            <v>m3</v>
          </cell>
        </row>
      </sheetData>
      <sheetData sheetId="86"/>
      <sheetData sheetId="87">
        <row r="568">
          <cell r="D568" t="str">
            <v>m3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568">
          <cell r="D568" t="str">
            <v>m3</v>
          </cell>
        </row>
      </sheetData>
      <sheetData sheetId="97"/>
      <sheetData sheetId="98">
        <row r="568">
          <cell r="D568" t="str">
            <v>m3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568">
          <cell r="D568" t="str">
            <v>m3</v>
          </cell>
        </row>
      </sheetData>
      <sheetData sheetId="108"/>
      <sheetData sheetId="109">
        <row r="568">
          <cell r="D568" t="str">
            <v>m3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>
        <row r="568">
          <cell r="D568" t="str">
            <v>m3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>
        <row r="568">
          <cell r="D568" t="str">
            <v>m3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  <sheetName val="CUB-10181-3(Rescision)_(2)"/>
      <sheetName val="CUB-10181-3(Rescision)_(3)"/>
      <sheetName val="ANALISIS_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  <sheetName val="Cargas Sociales"/>
      <sheetName val="Precio"/>
      <sheetName val="factura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M_O_6"/>
      <sheetName val="Analisis_(2)6"/>
      <sheetName val="analisis_basicos6"/>
      <sheetName val="ANALISIS_6"/>
      <sheetName val="COLOCACION_DE_TUBERIA6"/>
      <sheetName val="C_D_C_,_C_Op__y_C_G_6"/>
      <sheetName val="Malla_Ciclónica_y_Muros_Blo_6"/>
      <sheetName val="RECLAMACION_36"/>
      <sheetName val="MATERIALES_LISTADO6"/>
      <sheetName val="anal_term"/>
      <sheetName val="caseta_de_planta"/>
      <sheetName val="Analisis_BC"/>
      <sheetName val="hato mayor dic.2010"/>
      <sheetName val="PRE"/>
      <sheetName val="Analisis"/>
      <sheetName val="HORM_MOR"/>
      <sheetName val="Cargas Sociales"/>
      <sheetName val="Analisis Unit. 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Edificio Administracion"/>
      <sheetName val="Edificio de Entrada"/>
      <sheetName val="Hoja de presupuesto"/>
      <sheetName val="analisis1"/>
      <sheetName val="COSTO INDIRECTO"/>
      <sheetName val="OPERADORES EQUIPOS"/>
      <sheetName val="M_O_7"/>
      <sheetName val="Analisis_(2)7"/>
      <sheetName val="analisis_basicos7"/>
      <sheetName val="ANALISIS_7"/>
      <sheetName val="COLOCACION_DE_TUBERIA7"/>
      <sheetName val="C_D_C_,_C_Op__y_C_G_7"/>
      <sheetName val="Malla_Ciclónica_y_Muros_Blo_7"/>
      <sheetName val="RECLAMACION_37"/>
      <sheetName val="MATERIALES_LISTADO7"/>
      <sheetName val="anal_term1"/>
      <sheetName val="caseta_de_planta1"/>
      <sheetName val="M_O_9"/>
      <sheetName val="Analisis_(2)9"/>
      <sheetName val="analisis_basicos9"/>
      <sheetName val="ANALISIS_9"/>
      <sheetName val="COLOCACION_DE_TUBERIA9"/>
      <sheetName val="C_D_C_,_C_Op__y_C_G_9"/>
      <sheetName val="Malla_Ciclónica_y_Muros_Blo_9"/>
      <sheetName val="RECLAMACION_39"/>
      <sheetName val="MATERIALES_LISTADO9"/>
      <sheetName val="anal_term3"/>
      <sheetName val="caseta_de_planta3"/>
      <sheetName val="M_O_8"/>
      <sheetName val="Analisis_(2)8"/>
      <sheetName val="analisis_basicos8"/>
      <sheetName val="ANALISIS_8"/>
      <sheetName val="COLOCACION_DE_TUBERIA8"/>
      <sheetName val="C_D_C_,_C_Op__y_C_G_8"/>
      <sheetName val="Malla_Ciclónica_y_Muros_Blo_8"/>
      <sheetName val="RECLAMACION_38"/>
      <sheetName val="MATERIALES_LISTADO8"/>
      <sheetName val="anal_term2"/>
      <sheetName val="caseta_de_planta2"/>
      <sheetName val="M_O_10"/>
      <sheetName val="Analisis_(2)10"/>
      <sheetName val="analisis_basicos10"/>
      <sheetName val="ANALISIS_10"/>
      <sheetName val="COLOCACION_DE_TUBERIA10"/>
      <sheetName val="C_D_C_,_C_Op__y_C_G_10"/>
      <sheetName val="Malla_Ciclónica_y_Muros_Blo_10"/>
      <sheetName val="RECLAMACION_310"/>
      <sheetName val="MATERIALES_LISTADO10"/>
      <sheetName val="anal_term4"/>
      <sheetName val="caseta_de_planta4"/>
      <sheetName val="M_O_11"/>
      <sheetName val="Analisis_(2)11"/>
      <sheetName val="analisis_basicos11"/>
      <sheetName val="ANALISIS_11"/>
      <sheetName val="COLOCACION_DE_TUBERIA11"/>
      <sheetName val="C_D_C_,_C_Op__y_C_G_11"/>
      <sheetName val="Malla_Ciclónica_y_Muros_Blo_11"/>
      <sheetName val="RECLAMACION_311"/>
      <sheetName val="MATERIALES_LISTADO11"/>
      <sheetName val="anal_term5"/>
      <sheetName val="caseta_de_planta5"/>
      <sheetName val="Analisis_BC1"/>
      <sheetName val="M_O_13"/>
      <sheetName val="Analisis_(2)13"/>
      <sheetName val="analisis_basicos13"/>
      <sheetName val="ANALISIS_13"/>
      <sheetName val="COLOCACION_DE_TUBERIA13"/>
      <sheetName val="C_D_C_,_C_Op__y_C_G_13"/>
      <sheetName val="Malla_Ciclónica_y_Muros_Blo_13"/>
      <sheetName val="RECLAMACION_313"/>
      <sheetName val="MATERIALES_LISTADO13"/>
      <sheetName val="anal_term7"/>
      <sheetName val="caseta_de_planta7"/>
      <sheetName val="Analisis_BC3"/>
      <sheetName val="M_O_12"/>
      <sheetName val="Analisis_(2)12"/>
      <sheetName val="analisis_basicos12"/>
      <sheetName val="ANALISIS_12"/>
      <sheetName val="COLOCACION_DE_TUBERIA12"/>
      <sheetName val="C_D_C_,_C_Op__y_C_G_12"/>
      <sheetName val="Malla_Ciclónica_y_Muros_Blo_12"/>
      <sheetName val="RECLAMACION_312"/>
      <sheetName val="MATERIALES_LISTADO12"/>
      <sheetName val="anal_term6"/>
      <sheetName val="caseta_de_planta6"/>
      <sheetName val="Analisis_BC2"/>
      <sheetName val="LISTADO DE PARTIDAS ENMENDADO"/>
      <sheetName val="ANALISIS DE COSTO"/>
      <sheetName val="INSUMO"/>
      <sheetName val="ANALISIS DE COSTOS ELEC"/>
      <sheetName val="Mano de Obra"/>
      <sheetName val="M_O_14"/>
      <sheetName val="Analisis_(2)14"/>
      <sheetName val="analisis_basicos14"/>
      <sheetName val="ANALISIS_14"/>
      <sheetName val="COLOCACION_DE_TUBERIA14"/>
      <sheetName val="C_D_C_,_C_Op__y_C_G_14"/>
      <sheetName val="Malla_Ciclónica_y_Muros_Blo_14"/>
      <sheetName val="RECLAMACION_314"/>
      <sheetName val="MATERIALES_LISTADO14"/>
      <sheetName val="anal_term8"/>
      <sheetName val="caseta_de_planta8"/>
      <sheetName val="Analisis_BC4"/>
      <sheetName val="hato_mayor_dic_2010"/>
      <sheetName val="COSTO_INDIRECTO"/>
      <sheetName val="OPERADORES_EQUIPOS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Edificio_Administracion"/>
      <sheetName val="Edificio_de_Entrada"/>
      <sheetName val="Hoja_de_presupuesto"/>
      <sheetName val="LISTADO_DE_PARTIDAS_ENMENDADO"/>
      <sheetName val="ANALISIS_DE_COSTO"/>
      <sheetName val="ANALISIS_DE_COSTOS_ELEC"/>
      <sheetName val="MO_JORNAL"/>
      <sheetName val="MO JORNAL"/>
      <sheetName val="M_O_15"/>
      <sheetName val="Analisis_(2)15"/>
      <sheetName val="analisis_basicos15"/>
      <sheetName val="ANALISIS_15"/>
      <sheetName val="COLOCACION_DE_TUBERIA15"/>
      <sheetName val="C_D_C_,_C_Op__y_C_G_15"/>
      <sheetName val="Malla_Ciclónica_y_Muros_Blo_15"/>
      <sheetName val="RECLAMACION_315"/>
      <sheetName val="MATERIALES_LISTADO15"/>
      <sheetName val="anal_term9"/>
      <sheetName val="caseta_de_planta9"/>
      <sheetName val="Analisis_BC5"/>
      <sheetName val="hato_mayor_dic_20101"/>
      <sheetName val="COSTO_INDIRECTO1"/>
      <sheetName val="OPERADORES_EQUIPOS1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Edificio_Administracion1"/>
      <sheetName val="Edificio_de_Entrada1"/>
      <sheetName val="Hoja_de_presupuesto1"/>
      <sheetName val="LISTADO_DE_PARTIDAS_ENMENDADO1"/>
      <sheetName val="ANALISIS_DE_COSTO1"/>
      <sheetName val="ANALISIS_DE_COSTOS_ELEC1"/>
      <sheetName val="MO_JORNAL1"/>
      <sheetName val="M_O_16"/>
      <sheetName val="Analisis_(2)16"/>
      <sheetName val="analisis_basicos16"/>
      <sheetName val="ANALISIS_16"/>
      <sheetName val="COLOCACION_DE_TUBERIA16"/>
      <sheetName val="C_D_C_,_C_Op__y_C_G_16"/>
      <sheetName val="Malla_Ciclónica_y_Muros_Blo_16"/>
      <sheetName val="RECLAMACION_316"/>
      <sheetName val="MATERIALES_LISTADO16"/>
      <sheetName val="anal_term10"/>
      <sheetName val="caseta_de_planta10"/>
      <sheetName val="Analisis_BC6"/>
      <sheetName val="hato_mayor_dic_20102"/>
      <sheetName val="COSTO_INDIRECTO2"/>
      <sheetName val="OPERADORES_EQUIPOS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Edificio_Administracion2"/>
      <sheetName val="Edificio_de_Entrada2"/>
      <sheetName val="Hoja_de_presupuesto2"/>
      <sheetName val="LISTADO_DE_PARTIDAS_ENMENDADO2"/>
      <sheetName val="ANALISIS_DE_COSTO2"/>
      <sheetName val="ANALISIS_DE_COSTOS_ELEC2"/>
      <sheetName val="MO_JORNAL2"/>
      <sheetName val="M_O_17"/>
      <sheetName val="Analisis_(2)17"/>
      <sheetName val="analisis_basicos17"/>
      <sheetName val="ANALISIS_17"/>
      <sheetName val="COLOCACION_DE_TUBERIA17"/>
      <sheetName val="C_D_C_,_C_Op__y_C_G_17"/>
      <sheetName val="Malla_Ciclónica_y_Muros_Blo_17"/>
      <sheetName val="RECLAMACION_317"/>
      <sheetName val="MATERIALES_LISTADO17"/>
      <sheetName val="anal_term11"/>
      <sheetName val="caseta_de_planta11"/>
      <sheetName val="Analisis_BC7"/>
      <sheetName val="hato_mayor_dic_20103"/>
      <sheetName val="COSTO_INDIRECTO3"/>
      <sheetName val="OPERADORES_EQUIPOS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Edificio_Administracion3"/>
      <sheetName val="Edificio_de_Entrada3"/>
      <sheetName val="Hoja_de_presupuesto3"/>
      <sheetName val="LISTADO_DE_PARTIDAS_ENMENDADO3"/>
      <sheetName val="ANALISIS_DE_COSTO3"/>
      <sheetName val="ANALISIS_DE_COSTOS_ELEC3"/>
      <sheetName val="MO_JORNAL3"/>
      <sheetName val="M_O_26"/>
      <sheetName val="Analisis_(2)26"/>
      <sheetName val="analisis_basicos26"/>
      <sheetName val="ANALISIS_26"/>
      <sheetName val="COLOCACION_DE_TUBERIA26"/>
      <sheetName val="C_D_C_,_C_Op__y_C_G_26"/>
      <sheetName val="Malla_Ciclónica_y_Muros_Blo_26"/>
      <sheetName val="RECLAMACION_326"/>
      <sheetName val="MATERIALES_LISTADO26"/>
      <sheetName val="anal_term20"/>
      <sheetName val="caseta_de_planta20"/>
      <sheetName val="Analisis_BC19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Edificio_Administracion4"/>
      <sheetName val="Edificio_de_Entrada4"/>
      <sheetName val="Hoja_de_presupuesto4"/>
      <sheetName val="M_O_25"/>
      <sheetName val="Analisis_(2)25"/>
      <sheetName val="analisis_basicos25"/>
      <sheetName val="ANALISIS_25"/>
      <sheetName val="COLOCACION_DE_TUBERIA25"/>
      <sheetName val="C_D_C_,_C_Op__y_C_G_25"/>
      <sheetName val="Malla_Ciclónica_y_Muros_Blo_25"/>
      <sheetName val="RECLAMACION_325"/>
      <sheetName val="MATERIALES_LISTADO25"/>
      <sheetName val="anal_term19"/>
      <sheetName val="caseta_de_planta19"/>
      <sheetName val="M_O_24"/>
      <sheetName val="Analisis_(2)24"/>
      <sheetName val="analisis_basicos24"/>
      <sheetName val="ANALISIS_24"/>
      <sheetName val="COLOCACION_DE_TUBERIA24"/>
      <sheetName val="C_D_C_,_C_Op__y_C_G_24"/>
      <sheetName val="Malla_Ciclónica_y_Muros_Blo_24"/>
      <sheetName val="RECLAMACION_324"/>
      <sheetName val="MATERIALES_LISTADO24"/>
      <sheetName val="anal_term18"/>
      <sheetName val="caseta_de_planta18"/>
      <sheetName val="Analisis_BC18"/>
      <sheetName val="M_O_18"/>
      <sheetName val="Analisis_(2)18"/>
      <sheetName val="analisis_basicos18"/>
      <sheetName val="ANALISIS_18"/>
      <sheetName val="COLOCACION_DE_TUBERIA18"/>
      <sheetName val="C_D_C_,_C_Op__y_C_G_18"/>
      <sheetName val="Malla_Ciclónica_y_Muros_Blo_18"/>
      <sheetName val="RECLAMACION_318"/>
      <sheetName val="MATERIALES_LISTADO18"/>
      <sheetName val="anal_term12"/>
      <sheetName val="caseta_de_planta12"/>
      <sheetName val="Analisis_BC12"/>
      <sheetName val="Analisis_BC8"/>
      <sheetName val="Analisis_BC9"/>
      <sheetName val="Analisis_BC11"/>
      <sheetName val="Analisis_BC10"/>
      <sheetName val="M_O_19"/>
      <sheetName val="Analisis_(2)19"/>
      <sheetName val="analisis_basicos19"/>
      <sheetName val="ANALISIS_19"/>
      <sheetName val="COLOCACION_DE_TUBERIA19"/>
      <sheetName val="C_D_C_,_C_Op__y_C_G_19"/>
      <sheetName val="Malla_Ciclónica_y_Muros_Blo_19"/>
      <sheetName val="RECLAMACION_319"/>
      <sheetName val="MATERIALES_LISTADO19"/>
      <sheetName val="anal_term13"/>
      <sheetName val="caseta_de_planta13"/>
      <sheetName val="Analisis_BC13"/>
      <sheetName val="M_O_20"/>
      <sheetName val="Analisis_(2)20"/>
      <sheetName val="analisis_basicos20"/>
      <sheetName val="ANALISIS_20"/>
      <sheetName val="COLOCACION_DE_TUBERIA20"/>
      <sheetName val="C_D_C_,_C_Op__y_C_G_20"/>
      <sheetName val="Malla_Ciclónica_y_Muros_Blo_20"/>
      <sheetName val="RECLAMACION_320"/>
      <sheetName val="MATERIALES_LISTADO20"/>
      <sheetName val="anal_term14"/>
      <sheetName val="caseta_de_planta14"/>
      <sheetName val="Analisis_BC14"/>
      <sheetName val="M_O_21"/>
      <sheetName val="Analisis_(2)21"/>
      <sheetName val="analisis_basicos21"/>
      <sheetName val="ANALISIS_21"/>
      <sheetName val="COLOCACION_DE_TUBERIA21"/>
      <sheetName val="C_D_C_,_C_Op__y_C_G_21"/>
      <sheetName val="Malla_Ciclónica_y_Muros_Blo_21"/>
      <sheetName val="RECLAMACION_321"/>
      <sheetName val="MATERIALES_LISTADO21"/>
      <sheetName val="anal_term15"/>
      <sheetName val="caseta_de_planta15"/>
      <sheetName val="Analisis_BC15"/>
      <sheetName val="M_O_22"/>
      <sheetName val="Analisis_(2)22"/>
      <sheetName val="analisis_basicos22"/>
      <sheetName val="ANALISIS_22"/>
      <sheetName val="COLOCACION_DE_TUBERIA22"/>
      <sheetName val="C_D_C_,_C_Op__y_C_G_22"/>
      <sheetName val="Malla_Ciclónica_y_Muros_Blo_22"/>
      <sheetName val="RECLAMACION_322"/>
      <sheetName val="MATERIALES_LISTADO22"/>
      <sheetName val="anal_term16"/>
      <sheetName val="caseta_de_planta16"/>
      <sheetName val="Analisis_BC16"/>
      <sheetName val="M_O_23"/>
      <sheetName val="Analisis_(2)23"/>
      <sheetName val="analisis_basicos23"/>
      <sheetName val="ANALISIS_23"/>
      <sheetName val="COLOCACION_DE_TUBERIA23"/>
      <sheetName val="C_D_C_,_C_Op__y_C_G_23"/>
      <sheetName val="Malla_Ciclónica_y_Muros_Blo_23"/>
      <sheetName val="RECLAMACION_323"/>
      <sheetName val="MATERIALES_LISTADO23"/>
      <sheetName val="anal_term17"/>
      <sheetName val="caseta_de_planta17"/>
      <sheetName val="Analisis_BC17"/>
      <sheetName val="hato_mayor_dic_20104"/>
      <sheetName val="COSTO_INDIRECTO4"/>
      <sheetName val="OPERADORES_EQUIPOS4"/>
      <sheetName val="LISTADO_DE_PARTIDAS_ENMENDADO4"/>
      <sheetName val="ANALISIS_DE_COSTO4"/>
      <sheetName val="ANALISIS_DE_COSTOS_ELEC4"/>
      <sheetName val="MO_JORNAL4"/>
      <sheetName val="M_O_27"/>
      <sheetName val="Analisis_(2)27"/>
      <sheetName val="analisis_basicos27"/>
      <sheetName val="ANALISIS_27"/>
      <sheetName val="COLOCACION_DE_TUBERIA27"/>
      <sheetName val="C_D_C_,_C_Op__y_C_G_27"/>
      <sheetName val="Malla_Ciclónica_y_Muros_Blo_27"/>
      <sheetName val="RECLAMACION_327"/>
      <sheetName val="MATERIALES_LISTADO27"/>
      <sheetName val="anal_term21"/>
      <sheetName val="caseta_de_planta21"/>
      <sheetName val="Analisis_BC20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Edificio_Administracion5"/>
      <sheetName val="Edificio_de_Entrada5"/>
      <sheetName val="Hoja_de_presupuesto5"/>
      <sheetName val="Cargas_Sociales"/>
      <sheetName val="Analisis_Unit__"/>
      <sheetName val="A-civil"/>
      <sheetName val="MOV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>
        <row r="9">
          <cell r="C9">
            <v>1525</v>
          </cell>
        </row>
      </sheetData>
      <sheetData sheetId="23">
        <row r="9">
          <cell r="C9">
            <v>1525</v>
          </cell>
        </row>
      </sheetData>
      <sheetData sheetId="24">
        <row r="9">
          <cell r="C9">
            <v>1525</v>
          </cell>
        </row>
      </sheetData>
      <sheetData sheetId="25">
        <row r="9">
          <cell r="C9">
            <v>1525</v>
          </cell>
        </row>
      </sheetData>
      <sheetData sheetId="26">
        <row r="9">
          <cell r="C9">
            <v>1525</v>
          </cell>
        </row>
      </sheetData>
      <sheetData sheetId="27">
        <row r="9">
          <cell r="C9">
            <v>1525</v>
          </cell>
        </row>
      </sheetData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>
        <row r="9">
          <cell r="C9">
            <v>1525</v>
          </cell>
        </row>
      </sheetData>
      <sheetData sheetId="32">
        <row r="9">
          <cell r="C9">
            <v>1525</v>
          </cell>
        </row>
      </sheetData>
      <sheetData sheetId="33">
        <row r="9">
          <cell r="C9">
            <v>1525</v>
          </cell>
        </row>
      </sheetData>
      <sheetData sheetId="34">
        <row r="9">
          <cell r="C9">
            <v>1525</v>
          </cell>
        </row>
      </sheetData>
      <sheetData sheetId="35">
        <row r="9">
          <cell r="C9">
            <v>1525</v>
          </cell>
        </row>
      </sheetData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>
        <row r="9">
          <cell r="C9">
            <v>1525</v>
          </cell>
        </row>
      </sheetData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>
        <row r="9">
          <cell r="C9">
            <v>1525</v>
          </cell>
        </row>
      </sheetData>
      <sheetData sheetId="42">
        <row r="9">
          <cell r="C9">
            <v>1525</v>
          </cell>
        </row>
      </sheetData>
      <sheetData sheetId="43">
        <row r="9">
          <cell r="C9">
            <v>1525</v>
          </cell>
        </row>
      </sheetData>
      <sheetData sheetId="44">
        <row r="9">
          <cell r="C9">
            <v>1525</v>
          </cell>
        </row>
      </sheetData>
      <sheetData sheetId="45">
        <row r="9">
          <cell r="C9">
            <v>1525</v>
          </cell>
        </row>
      </sheetData>
      <sheetData sheetId="46">
        <row r="9">
          <cell r="C9">
            <v>1525</v>
          </cell>
        </row>
      </sheetData>
      <sheetData sheetId="47">
        <row r="9">
          <cell r="C9">
            <v>1525</v>
          </cell>
        </row>
      </sheetData>
      <sheetData sheetId="48">
        <row r="9">
          <cell r="C9">
            <v>1525</v>
          </cell>
        </row>
      </sheetData>
      <sheetData sheetId="49">
        <row r="9">
          <cell r="C9">
            <v>1525</v>
          </cell>
        </row>
      </sheetData>
      <sheetData sheetId="50">
        <row r="9">
          <cell r="C9">
            <v>1525</v>
          </cell>
        </row>
      </sheetData>
      <sheetData sheetId="51">
        <row r="9">
          <cell r="C9">
            <v>1525</v>
          </cell>
        </row>
      </sheetData>
      <sheetData sheetId="52">
        <row r="9">
          <cell r="C9">
            <v>1525</v>
          </cell>
        </row>
      </sheetData>
      <sheetData sheetId="53">
        <row r="9">
          <cell r="C9">
            <v>1525</v>
          </cell>
        </row>
      </sheetData>
      <sheetData sheetId="54">
        <row r="9">
          <cell r="C9">
            <v>1525</v>
          </cell>
        </row>
      </sheetData>
      <sheetData sheetId="55">
        <row r="9">
          <cell r="C9">
            <v>1525</v>
          </cell>
        </row>
      </sheetData>
      <sheetData sheetId="56" refreshError="1"/>
      <sheetData sheetId="57" refreshError="1"/>
      <sheetData sheetId="58" refreshError="1"/>
      <sheetData sheetId="59">
        <row r="9">
          <cell r="C9">
            <v>1525</v>
          </cell>
        </row>
      </sheetData>
      <sheetData sheetId="60">
        <row r="9">
          <cell r="C9">
            <v>1525</v>
          </cell>
        </row>
      </sheetData>
      <sheetData sheetId="61">
        <row r="9">
          <cell r="C9">
            <v>1525</v>
          </cell>
        </row>
      </sheetData>
      <sheetData sheetId="62"/>
      <sheetData sheetId="63">
        <row r="9">
          <cell r="C9">
            <v>1525</v>
          </cell>
        </row>
      </sheetData>
      <sheetData sheetId="64">
        <row r="9">
          <cell r="C9">
            <v>1525</v>
          </cell>
        </row>
      </sheetData>
      <sheetData sheetId="65"/>
      <sheetData sheetId="66">
        <row r="9">
          <cell r="C9">
            <v>1525</v>
          </cell>
        </row>
      </sheetData>
      <sheetData sheetId="67"/>
      <sheetData sheetId="68">
        <row r="9">
          <cell r="C9">
            <v>1525</v>
          </cell>
        </row>
      </sheetData>
      <sheetData sheetId="69"/>
      <sheetData sheetId="70"/>
      <sheetData sheetId="71"/>
      <sheetData sheetId="72"/>
      <sheetData sheetId="73">
        <row r="9">
          <cell r="C9">
            <v>1525</v>
          </cell>
        </row>
      </sheetData>
      <sheetData sheetId="74"/>
      <sheetData sheetId="75"/>
      <sheetData sheetId="76"/>
      <sheetData sheetId="77" refreshError="1"/>
      <sheetData sheetId="78">
        <row r="9">
          <cell r="C9">
            <v>1525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>
        <row r="10">
          <cell r="C10"/>
        </row>
      </sheetData>
      <sheetData sheetId="199"/>
      <sheetData sheetId="200"/>
      <sheetData sheetId="201"/>
      <sheetData sheetId="202" refreshError="1"/>
      <sheetData sheetId="203">
        <row r="9">
          <cell r="C9">
            <v>1525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>
        <row r="9">
          <cell r="C9">
            <v>1525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>
        <row r="9">
          <cell r="C9">
            <v>1525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9">
          <cell r="C9">
            <v>1525</v>
          </cell>
        </row>
      </sheetData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  <sheetName val="ANA"/>
      <sheetName val="ELECTRICO"/>
      <sheetName val="Análisis de Precios"/>
      <sheetName val="Volumenes"/>
      <sheetName val="anal term"/>
      <sheetName val="Ana-Sanit."/>
      <sheetName val="Anal. horm."/>
      <sheetName val="UASD"/>
      <sheetName val="Mat"/>
      <sheetName val="Pu-Sanit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O"/>
      <sheetName val="Mano de Obra"/>
      <sheetName val="a"/>
      <sheetName val="med.mov.de tierras2"/>
      <sheetName val="analisis1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  <sheetName val="Presupuesto base"/>
      <sheetName val="resumen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insumo"/>
      <sheetName val="exteriores"/>
      <sheetName val="Obra de Mano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"/>
      <sheetName val="mov. de tierra"/>
      <sheetName val="m.o."/>
      <sheetName val="INS"/>
      <sheetName val="Rndmto"/>
      <sheetName val="R.A.U."/>
      <sheetName val="Materiales"/>
      <sheetName val="ANALISIS H-A "/>
      <sheetName val="Mano Obra"/>
      <sheetName val="analisis_unitarios"/>
      <sheetName val="mov__tierra"/>
      <sheetName val="Análisis_de_Precios"/>
      <sheetName val="ANALISIS_H-A_"/>
      <sheetName val="R_A_U_"/>
      <sheetName val="Pu-Sanit_"/>
      <sheetName val="pu-elect_"/>
      <sheetName val="anal_term"/>
      <sheetName val="anal__horm_"/>
      <sheetName val="m__o__exc_"/>
      <sheetName val="Ana-Sanit_"/>
      <sheetName val="ana-elect_"/>
      <sheetName val="m_o_"/>
      <sheetName val="Mano_de_Obra"/>
      <sheetName val="Mano_Obra"/>
      <sheetName val="analisis_unitarios1"/>
      <sheetName val="mov__tierra1"/>
      <sheetName val="R_A_U_1"/>
      <sheetName val="Mano_de_Obra1"/>
      <sheetName val="ANALISIS_H-A_1"/>
      <sheetName val="anal_term1"/>
      <sheetName val="Pu-Sanit_1"/>
      <sheetName val="Análisis_de_Precios1"/>
      <sheetName val="Mano_Obra1"/>
      <sheetName val="m__o__exc_1"/>
      <sheetName val="ana-elect_1"/>
      <sheetName val="analisis_unitarios2"/>
      <sheetName val="mov__tierra2"/>
      <sheetName val="R_A_U_2"/>
      <sheetName val="Mano_de_Obra2"/>
      <sheetName val="ANALISIS_H-A_2"/>
      <sheetName val="anal_term2"/>
      <sheetName val="Pu-Sanit_2"/>
      <sheetName val="Mano_Obra2"/>
      <sheetName val="analisis_unitarios3"/>
      <sheetName val="mov__tierra3"/>
      <sheetName val="Análisis_de_Precios2"/>
      <sheetName val="ANALISIS_H-A_3"/>
      <sheetName val="R_A_U_3"/>
      <sheetName val="Pu-Sanit_3"/>
      <sheetName val="pu-elect_1"/>
      <sheetName val="anal_term3"/>
      <sheetName val="anal__horm_1"/>
      <sheetName val="m__o__exc_2"/>
      <sheetName val="Ana-Sanit_1"/>
      <sheetName val="ana-elect_2"/>
      <sheetName val="m_o_1"/>
      <sheetName val="Mano_de_Obra3"/>
      <sheetName val="ana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2">
          <cell r="C32">
            <v>157</v>
          </cell>
        </row>
      </sheetData>
      <sheetData sheetId="24">
        <row r="32">
          <cell r="C32">
            <v>157</v>
          </cell>
        </row>
      </sheetData>
      <sheetData sheetId="25"/>
      <sheetData sheetId="26"/>
      <sheetData sheetId="27"/>
      <sheetData sheetId="28">
        <row r="32">
          <cell r="C32">
            <v>157</v>
          </cell>
        </row>
      </sheetData>
      <sheetData sheetId="29">
        <row r="32">
          <cell r="C32">
            <v>157</v>
          </cell>
        </row>
      </sheetData>
      <sheetData sheetId="30"/>
      <sheetData sheetId="31">
        <row r="32">
          <cell r="C32">
            <v>157</v>
          </cell>
        </row>
      </sheetData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/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>
        <row r="32">
          <cell r="C32">
            <v>157</v>
          </cell>
        </row>
      </sheetData>
      <sheetData sheetId="75">
        <row r="63">
          <cell r="D63">
            <v>0</v>
          </cell>
        </row>
      </sheetData>
      <sheetData sheetId="76">
        <row r="63">
          <cell r="D63">
            <v>0</v>
          </cell>
        </row>
      </sheetData>
      <sheetData sheetId="77"/>
      <sheetData sheetId="78">
        <row r="32">
          <cell r="C32">
            <v>157</v>
          </cell>
        </row>
      </sheetData>
      <sheetData sheetId="79">
        <row r="32">
          <cell r="C32">
            <v>157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CADRO_EXPLICATIVO6"/>
      <sheetName val="Cornisa_de_2_62_pie6"/>
      <sheetName val="Cornisa_de_2_pie6"/>
      <sheetName val="Muros_Interiores_h=2_8_m_6"/>
      <sheetName val="MurosInt_h=2_8_m_Plycem_2_lado6"/>
      <sheetName val="MurosInt_h=2_8_m_U_C_con_plyce6"/>
      <sheetName val="Plafond_Sheetrock6"/>
      <sheetName val="Analisis_Unitarios6"/>
      <sheetName val="Desembolso_de_Caja"/>
      <sheetName val="MATERIAL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  <sheetName val="Precio"/>
      <sheetName val="Detalle Acer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Cotz."/>
      <sheetName val="NUEVAS_PARTIDAS6"/>
      <sheetName val="Ana__blocks_y_termin_6"/>
      <sheetName val="Costos_Mano_de_Obra6"/>
      <sheetName val="Insumos_materiales6"/>
      <sheetName val="Ana__Horm_mexc_mort6"/>
      <sheetName val="Cabañas_simple_Tipo_26"/>
      <sheetName val="Cabañas_simple_Tipo_36"/>
      <sheetName val="Cabañas_Vice_Presidenciales6"/>
      <sheetName val="Analisis_Unit__"/>
      <sheetName val="Cargas_Sociales"/>
      <sheetName val="Partidas_def_"/>
      <sheetName val="Mem_de_Calculo"/>
      <sheetName val="ANALISIS__DE_PARTIDAS"/>
      <sheetName val="Contratista_2"/>
      <sheetName val="Pu-Sanit_"/>
      <sheetName val="análisis_de_precios"/>
      <sheetName val="caseta_de_planta"/>
      <sheetName val="analisis_de_costo"/>
      <sheetName val="Mano_Obra"/>
      <sheetName val="anal_term"/>
      <sheetName val="LISTA DE PRECI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/>
      <sheetData sheetId="69"/>
      <sheetData sheetId="70"/>
      <sheetData sheetId="71">
        <row r="11">
          <cell r="B11">
            <v>0</v>
          </cell>
        </row>
      </sheetData>
      <sheetData sheetId="72"/>
      <sheetData sheetId="73"/>
      <sheetData sheetId="74"/>
      <sheetData sheetId="75"/>
      <sheetData sheetId="76">
        <row r="11">
          <cell r="B11">
            <v>0</v>
          </cell>
        </row>
      </sheetData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>
        <row r="11">
          <cell r="B11">
            <v>0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  <sheetName val="Analisis Unit. "/>
      <sheetName val="Cargas Sociales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TERIALES LISTADO"/>
      <sheetName val="Cotz_"/>
      <sheetName val="anal_term"/>
      <sheetName val="analisis_de_costo"/>
      <sheetName val="analisis_de_pu"/>
      <sheetName val="mov__tierra"/>
      <sheetName val="MATERIALES_LISTADO"/>
      <sheetName val="anal_term1"/>
      <sheetName val="mov__tierra1"/>
      <sheetName val="Cotz_1"/>
      <sheetName val="analisis_de_costo1"/>
      <sheetName val="MATERIALES_LISTADO1"/>
      <sheetName val="analisis_de_pu1"/>
      <sheetName val="anal_term2"/>
      <sheetName val="mov__tierra2"/>
      <sheetName val="Cotz_2"/>
      <sheetName val="analisis_de_costo2"/>
      <sheetName val="MATERIALES_LISTADO2"/>
      <sheetName val="Cotz_3"/>
      <sheetName val="anal_term3"/>
      <sheetName val="analisis_de_costo3"/>
      <sheetName val="analisis_de_pu2"/>
      <sheetName val="mov__tierra3"/>
      <sheetName val="ANALISIS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9">
          <cell r="J9">
            <v>0</v>
          </cell>
        </row>
      </sheetData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>
        <row r="9">
          <cell r="J9">
            <v>0</v>
          </cell>
        </row>
      </sheetData>
      <sheetData sheetId="55"/>
      <sheetData sheetId="56"/>
      <sheetData sheetId="57"/>
      <sheetData sheetId="58">
        <row r="9">
          <cell r="J9">
            <v>0</v>
          </cell>
        </row>
      </sheetData>
      <sheetData sheetId="59"/>
      <sheetData sheetId="60">
        <row r="9">
          <cell r="J9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9">
          <cell r="J9">
            <v>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Cashflow"/>
      <sheetName val="Costo Venta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electrico"/>
      <sheetName val="anal term"/>
      <sheetName val="Ana-Sanit."/>
      <sheetName val="Anal. horm."/>
      <sheetName val="CUBICACION_"/>
      <sheetName val="Resumen_Precio_Equipos"/>
      <sheetName val="o_m__y_salarios"/>
      <sheetName val="Analisis_Unitarios"/>
      <sheetName val="anal_term"/>
      <sheetName val="Ana-Sanit_"/>
      <sheetName val="Anal__horm_"/>
      <sheetName val="CUBICACION_1"/>
      <sheetName val="Analisis_Unitarios1"/>
      <sheetName val="anal_term1"/>
      <sheetName val="Ana-Sanit_1"/>
      <sheetName val="Anal__horm_1"/>
      <sheetName val="Resumen_Precio_Equipos1"/>
      <sheetName val="o_m__y_salarios1"/>
      <sheetName val="Soportes_Grales_Controles_de_O6"/>
      <sheetName val="Cotz_6"/>
      <sheetName val="Indirectos_(2)6"/>
      <sheetName val="Indirectos_Ejec_6"/>
      <sheetName val="Pres-Ejec_6"/>
      <sheetName val="Pedido_Unit_6"/>
      <sheetName val="Pedido_Masivo_6"/>
      <sheetName val="Soporte_Pedido_Unit_6"/>
      <sheetName val="Soporte_Pedido_Masivo_6"/>
      <sheetName val="Partidas_No_Contempladas6"/>
      <sheetName val="CUBICACION_2"/>
      <sheetName val="Analisis_Unitarios2"/>
      <sheetName val="Col_Amarre6"/>
      <sheetName val="anal_term2"/>
      <sheetName val="Ana-Sanit_2"/>
      <sheetName val="Anal__horm_2"/>
      <sheetName val="Soportes_Grales_Controles_de_O7"/>
      <sheetName val="Cotz_7"/>
      <sheetName val="Indirectos_(2)7"/>
      <sheetName val="Indirectos_Ejec_7"/>
      <sheetName val="Pres-Ejec_7"/>
      <sheetName val="Pedido_Unit_7"/>
      <sheetName val="Pedido_Masivo_7"/>
      <sheetName val="Soporte_Pedido_Unit_7"/>
      <sheetName val="Soporte_Pedido_Masivo_7"/>
      <sheetName val="Partidas_No_Contempladas7"/>
      <sheetName val="CUBICACION_3"/>
      <sheetName val="Resumen_Precio_Equipos2"/>
      <sheetName val="o_m__y_salarios2"/>
      <sheetName val="Col_Amarre7"/>
      <sheetName val="Analisis_Unitarios3"/>
      <sheetName val="IN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MANO DE OBRA"/>
      <sheetName val="anal_term"/>
      <sheetName val="analisis_sto_dgo"/>
      <sheetName val="MATERIALES_LISTADO"/>
      <sheetName val="Anal__horm_"/>
      <sheetName val="PU-Elect_"/>
      <sheetName val="Ana-Sanit_"/>
      <sheetName val="Pu-Sanit_"/>
      <sheetName val="Insumos_materiales"/>
      <sheetName val="Costos_Mano_de_Obra"/>
      <sheetName val="V_Tierras_A"/>
      <sheetName val="analisis_de_costo"/>
      <sheetName val="MANO_DE_OBRA"/>
      <sheetName val="Análisis_de_Precios"/>
      <sheetName val="anal_term1"/>
      <sheetName val="analisis_sto_dgo1"/>
      <sheetName val="MATERIALES_LISTADO1"/>
      <sheetName val="Anal__horm_1"/>
      <sheetName val="PU-Elect_1"/>
      <sheetName val="Ana-Sanit_1"/>
      <sheetName val="Pu-Sanit_1"/>
      <sheetName val="Insumos_materiales1"/>
      <sheetName val="Costos_Mano_de_Obra1"/>
      <sheetName val="V_Tierras_A1"/>
      <sheetName val="analisis_de_costo1"/>
      <sheetName val="MANO_DE_OBRA1"/>
      <sheetName val="Análisis_de_Precios1"/>
      <sheetName val="Analisis_albañileria6"/>
      <sheetName val="Analisis_Electrico6"/>
      <sheetName val="qqLosa1_6"/>
      <sheetName val="anal_term2"/>
      <sheetName val="analisis_sto_dgo2"/>
      <sheetName val="MATERIALES_LISTADO2"/>
      <sheetName val="Anal__horm_2"/>
      <sheetName val="PU-Elect_2"/>
      <sheetName val="Ana-Sanit_2"/>
      <sheetName val="Pu-Sanit_2"/>
      <sheetName val="Insumos_materiales2"/>
      <sheetName val="Costos_Mano_de_Obra2"/>
      <sheetName val="V_Tierras_A2"/>
      <sheetName val="Cotz_6"/>
      <sheetName val="Col_Amarre6"/>
      <sheetName val="analisis_de_costo2"/>
      <sheetName val="MANO_DE_OBRA2"/>
      <sheetName val="Analisis_albañileria7"/>
      <sheetName val="Analisis_Electrico7"/>
      <sheetName val="qqLosa1_7"/>
      <sheetName val="anal_term3"/>
      <sheetName val="analisis_sto_dgo3"/>
      <sheetName val="MATERIALES_LISTADO3"/>
      <sheetName val="Anal__horm_3"/>
      <sheetName val="PU-Elect_3"/>
      <sheetName val="Ana-Sanit_3"/>
      <sheetName val="Pu-Sanit_3"/>
      <sheetName val="Cotz_7"/>
      <sheetName val="Col_Amarre7"/>
      <sheetName val="Insumos_materiales3"/>
      <sheetName val="Costos_Mano_de_Obra3"/>
      <sheetName val="V_Tierras_A3"/>
      <sheetName val="analisis_de_costo3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  <sheetName val="Mov__tierra"/>
      <sheetName val="H_A_"/>
      <sheetName val="Cuantia_de_Acero"/>
      <sheetName val="Muros_y_Term"/>
      <sheetName val="M.O."/>
      <sheetName val="Mov__tierra1"/>
      <sheetName val="H_A_1"/>
      <sheetName val="Cuantia_de_Acero1"/>
      <sheetName val="Muros_y_Term1"/>
      <sheetName val="ANALISIS HORMIGON ARMADO"/>
      <sheetName val="ANALISIS_HORMIGON_ARMADO"/>
      <sheetName val="Mov__tierra2"/>
      <sheetName val="H_A_2"/>
      <sheetName val="Cuantia_de_Acero2"/>
      <sheetName val="Muros_y_Term2"/>
      <sheetName val="ANALISIS_HORMIGON_ARMADO1"/>
      <sheetName val="Mov__tierra3"/>
      <sheetName val="H_A_3"/>
      <sheetName val="Cuantia_de_Acero3"/>
      <sheetName val="Muros_y_Term3"/>
      <sheetName val="ANALISIS_HORMIGON_ARMADO2"/>
      <sheetName val="GONZA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  <sheetName val="Analisis"/>
      <sheetName val="materiales"/>
      <sheetName val="obramano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  <sheetName val="Análisis de partidas"/>
      <sheetName val="Listado de Precios"/>
      <sheetName val="CUB02"/>
      <sheetName val="PU-B-GS"/>
      <sheetName val="Hormigones Bavaro"/>
      <sheetName val="M.O Y Rendtos"/>
      <sheetName val="Analisis de Costos"/>
      <sheetName val="ANALISIS NUEVOS"/>
      <sheetName val="PRES no"/>
      <sheetName val="Mano Obra"/>
      <sheetName val="Cotización Metalesa"/>
      <sheetName val="Rendimientos OM"/>
      <sheetName val="Ana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 refreshError="1"/>
      <sheetData sheetId="29" refreshError="1"/>
      <sheetData sheetId="30" refreshError="1"/>
      <sheetData sheetId="31">
        <row r="6">
          <cell r="E6" t="str">
            <v>P.U. RD$</v>
          </cell>
        </row>
      </sheetData>
      <sheetData sheetId="32">
        <row r="6">
          <cell r="E6" t="str">
            <v>P.U. RD$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>
        <row r="6">
          <cell r="E6" t="str">
            <v>P.U. RD$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E6" t="str">
            <v>P.U. RD$</v>
          </cell>
        </row>
      </sheetData>
      <sheetData sheetId="38">
        <row r="6">
          <cell r="E6" t="str">
            <v>P.U. RD$</v>
          </cell>
        </row>
      </sheetData>
      <sheetData sheetId="39">
        <row r="6">
          <cell r="E6" t="str">
            <v>P.U. RD$</v>
          </cell>
        </row>
      </sheetData>
      <sheetData sheetId="40">
        <row r="6">
          <cell r="E6" t="str">
            <v>P.U. RD$</v>
          </cell>
        </row>
      </sheetData>
      <sheetData sheetId="41">
        <row r="6">
          <cell r="E6" t="str">
            <v>P.U. RD$</v>
          </cell>
        </row>
      </sheetData>
      <sheetData sheetId="42">
        <row r="4">
          <cell r="C4">
            <v>0</v>
          </cell>
        </row>
      </sheetData>
      <sheetData sheetId="43">
        <row r="6">
          <cell r="E6" t="str">
            <v>P.U. RD$</v>
          </cell>
        </row>
      </sheetData>
      <sheetData sheetId="44">
        <row r="6">
          <cell r="C6" t="str">
            <v>CANT.</v>
          </cell>
        </row>
      </sheetData>
      <sheetData sheetId="45">
        <row r="6">
          <cell r="E6" t="str">
            <v>P.U. RD$</v>
          </cell>
        </row>
      </sheetData>
      <sheetData sheetId="46">
        <row r="7">
          <cell r="C7" t="str">
            <v>Cant.</v>
          </cell>
        </row>
      </sheetData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 refreshError="1"/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0</v>
          </cell>
        </row>
      </sheetData>
      <sheetData sheetId="53">
        <row r="4">
          <cell r="C4">
            <v>0</v>
          </cell>
        </row>
      </sheetData>
      <sheetData sheetId="54">
        <row r="4">
          <cell r="C4">
            <v>0</v>
          </cell>
        </row>
      </sheetData>
      <sheetData sheetId="55">
        <row r="4">
          <cell r="C4">
            <v>0</v>
          </cell>
        </row>
      </sheetData>
      <sheetData sheetId="56">
        <row r="4">
          <cell r="C4">
            <v>0</v>
          </cell>
        </row>
      </sheetData>
      <sheetData sheetId="57">
        <row r="4">
          <cell r="C4">
            <v>0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0</v>
          </cell>
        </row>
      </sheetData>
      <sheetData sheetId="61">
        <row r="1">
          <cell r="E1">
            <v>0</v>
          </cell>
        </row>
      </sheetData>
      <sheetData sheetId="62">
        <row r="1">
          <cell r="E1">
            <v>0</v>
          </cell>
        </row>
      </sheetData>
      <sheetData sheetId="63">
        <row r="4">
          <cell r="C4">
            <v>0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6">
          <cell r="C6" t="str">
            <v>CANT.</v>
          </cell>
        </row>
      </sheetData>
      <sheetData sheetId="83">
        <row r="1">
          <cell r="E1">
            <v>0</v>
          </cell>
        </row>
      </sheetData>
      <sheetData sheetId="84">
        <row r="1">
          <cell r="E1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  <sheetName val="ANALISIS PARTIDAS CARRET."/>
      <sheetName val="OFICINA Y LABORATORIO"/>
      <sheetName val="O_M__y_Salarios"/>
      <sheetName val="Resumen_Precio_Equipos"/>
      <sheetName val="Insumos"/>
      <sheetName val="M.O Y Rendtos"/>
      <sheetName val="Analisis de Costos"/>
      <sheetName val="Rendimientos OM"/>
      <sheetName val="Hoja1"/>
      <sheetName val="PRECIOS_ELE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>
        <row r="3">
          <cell r="G3">
            <v>212.68726395300044</v>
          </cell>
        </row>
      </sheetData>
      <sheetData sheetId="27" refreshError="1"/>
      <sheetData sheetId="28">
        <row r="3">
          <cell r="G3">
            <v>212.68726395300044</v>
          </cell>
        </row>
      </sheetData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>
        <row r="3">
          <cell r="G3">
            <v>212.68726395300044</v>
          </cell>
        </row>
      </sheetData>
      <sheetData sheetId="40"/>
      <sheetData sheetId="41">
        <row r="3">
          <cell r="G3">
            <v>212.68726395300044</v>
          </cell>
        </row>
      </sheetData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>
        <row r="3">
          <cell r="G3">
            <v>212.68726395300044</v>
          </cell>
        </row>
      </sheetData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>
        <row r="3">
          <cell r="G3">
            <v>212.68726395300044</v>
          </cell>
        </row>
      </sheetData>
      <sheetData sheetId="68">
        <row r="3">
          <cell r="G3">
            <v>212.68726395300044</v>
          </cell>
        </row>
      </sheetData>
      <sheetData sheetId="69">
        <row r="3">
          <cell r="G3">
            <v>212.68726395300044</v>
          </cell>
        </row>
      </sheetData>
      <sheetData sheetId="70">
        <row r="3">
          <cell r="G3">
            <v>212.68726395300044</v>
          </cell>
        </row>
      </sheetData>
      <sheetData sheetId="71">
        <row r="3">
          <cell r="G3">
            <v>212.68726395300044</v>
          </cell>
        </row>
      </sheetData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>
        <row r="3">
          <cell r="G3">
            <v>212.68726395300044</v>
          </cell>
        </row>
      </sheetData>
      <sheetData sheetId="81">
        <row r="3">
          <cell r="G3">
            <v>212.68726395300044</v>
          </cell>
        </row>
      </sheetData>
      <sheetData sheetId="82">
        <row r="3">
          <cell r="G3">
            <v>212.68726395300044</v>
          </cell>
        </row>
      </sheetData>
      <sheetData sheetId="83">
        <row r="3">
          <cell r="G3">
            <v>212.68726395300044</v>
          </cell>
        </row>
      </sheetData>
      <sheetData sheetId="84">
        <row r="3">
          <cell r="G3">
            <v>212.68726395300044</v>
          </cell>
        </row>
      </sheetData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  <sheetName val="Pres "/>
      <sheetName val="Ana-Basic"/>
      <sheetName val="MOCuadrillas"/>
      <sheetName val="concreto"/>
      <sheetName val="Analisis Unitarios"/>
      <sheetName val="Cargas Sociales"/>
      <sheetName val="Datos a Project"/>
      <sheetName val="Tarifas de Alquiler de Equipo"/>
      <sheetName val="Obra de Mano"/>
      <sheetName val="Cubicacion"/>
      <sheetName val="#REF"/>
      <sheetName val="analisis de pu"/>
      <sheetName val="Resumen Precio Equipos"/>
      <sheetName val="O.M. y Salarios"/>
      <sheetName val="Villa Hermosa"/>
      <sheetName val="Mano Obra"/>
      <sheetName val="Tramo_I7"/>
      <sheetName val="Tramo_I_(alt__&quot;B&quot;)7"/>
      <sheetName val="Tramo_II7"/>
      <sheetName val="Tramo_II_(alt_&quot;B&quot;)7"/>
      <sheetName val="Tramo_III7"/>
      <sheetName val="Tramo_III_(Alt__&quot;B&quot;)7"/>
      <sheetName val="Tramo_IV7"/>
      <sheetName val="Tramo_IV_(Alt_&quot;B&quot;)7"/>
      <sheetName val="Tramo_V7"/>
      <sheetName val="Tramo_V_(Alt__&quot;B&quot;)7"/>
      <sheetName val="Tramo_IV_(2)7"/>
      <sheetName val="Listado_Equipos_a_utilizar7"/>
      <sheetName val="MANT_TRANSITO6"/>
      <sheetName val="Analisis_de_Costos_Aceras6"/>
      <sheetName val="anal_term6"/>
      <sheetName val="caseta_de_planta"/>
      <sheetName val="Ana__blocks_y_termin_"/>
      <sheetName val="Costos_Mano_de_Obra"/>
      <sheetName val="Insumos_materiales"/>
      <sheetName val="Ana__Horm_mexc_mort"/>
      <sheetName val="M_O_6"/>
      <sheetName val="Análisis_de_Precios2"/>
      <sheetName val="AISC_13th_Ed__Properties_Viewer"/>
      <sheetName val="Presupuesto-Zapata_Aislada"/>
      <sheetName val="V_Tierras_A"/>
      <sheetName val="Pres_"/>
      <sheetName val="Obra_de_Mano"/>
      <sheetName val="Analisis_Unitarios"/>
      <sheetName val="Cargas_Sociales"/>
      <sheetName val="Datos_a_Project"/>
      <sheetName val="Tarifas_de_Alquiler_de_Equipo"/>
      <sheetName val="Resumen_Precio_Equipos"/>
      <sheetName val="O_M__y_Salarios"/>
      <sheetName val="analisis_de_pu"/>
      <sheetName val="Villa_Hermosa"/>
      <sheetName val="Mano_Obra"/>
      <sheetName val="Herram"/>
      <sheetName val="Tramo_I8"/>
      <sheetName val="Tramo_I_(alt__&quot;B&quot;)8"/>
      <sheetName val="Tramo_II8"/>
      <sheetName val="Tramo_II_(alt_&quot;B&quot;)8"/>
      <sheetName val="Tramo_III8"/>
      <sheetName val="Tramo_III_(Alt__&quot;B&quot;)8"/>
      <sheetName val="Tramo_IV8"/>
      <sheetName val="Tramo_IV_(Alt_&quot;B&quot;)8"/>
      <sheetName val="Tramo_V8"/>
      <sheetName val="Tramo_V_(Alt__&quot;B&quot;)8"/>
      <sheetName val="Tramo_IV_(2)8"/>
      <sheetName val="Listado_Equipos_a_utilizar8"/>
      <sheetName val="Analisis_de_Costos_Aceras7"/>
      <sheetName val="MANT_TRANSITO7"/>
      <sheetName val="anal_term7"/>
      <sheetName val="M_O_7"/>
      <sheetName val="Análisis_de_Precios3"/>
      <sheetName val="AISC_13th_Ed__Properties_Viewe1"/>
      <sheetName val="Presupuesto-Zapata_Aislada1"/>
      <sheetName val="caseta_de_planta1"/>
      <sheetName val="Ana__blocks_y_termin_1"/>
      <sheetName val="Costos_Mano_de_Obra1"/>
      <sheetName val="Insumos_materiales1"/>
      <sheetName val="Ana__Horm_mexc_mort1"/>
      <sheetName val="V_Tierras_A1"/>
      <sheetName val="Pres_1"/>
      <sheetName val="Obra_de_Mano1"/>
      <sheetName val="Analisis_Unitarios1"/>
      <sheetName val="Cargas_Sociales1"/>
      <sheetName val="Datos_a_Project1"/>
      <sheetName val="Tarifas_de_Alquiler_de_Equipo1"/>
      <sheetName val="Resumen_Precio_Equipos1"/>
      <sheetName val="O_M__y_Salarios1"/>
      <sheetName val="Villa_Hermosa1"/>
      <sheetName val="analisis_de_pu1"/>
      <sheetName val="Cubicación"/>
      <sheetName val="Tramo_I9"/>
      <sheetName val="Tramo_I_(alt__&quot;B&quot;)9"/>
      <sheetName val="Tramo_II9"/>
      <sheetName val="Tramo_II_(alt_&quot;B&quot;)9"/>
      <sheetName val="Tramo_III9"/>
      <sheetName val="Tramo_III_(Alt__&quot;B&quot;)9"/>
      <sheetName val="Tramo_IV9"/>
      <sheetName val="Tramo_IV_(Alt_&quot;B&quot;)9"/>
      <sheetName val="Tramo_V9"/>
      <sheetName val="Tramo_V_(Alt__&quot;B&quot;)9"/>
      <sheetName val="Tramo_IV_(2)9"/>
      <sheetName val="Listado_Equipos_a_utilizar9"/>
      <sheetName val="MANT_TRANSITO8"/>
      <sheetName val="Analisis_de_Costos_Aceras8"/>
      <sheetName val="anal_term8"/>
      <sheetName val="M_O_8"/>
      <sheetName val="Análisis_de_Precios4"/>
      <sheetName val="AISC_13th_Ed__Properties_Viewe2"/>
      <sheetName val="Presupuesto-Zapata_Aislada2"/>
      <sheetName val="caseta_de_planta2"/>
      <sheetName val="Ana__blocks_y_termin_2"/>
      <sheetName val="Costos_Mano_de_Obra2"/>
      <sheetName val="Insumos_materiales2"/>
      <sheetName val="Ana__Horm_mexc_mort2"/>
      <sheetName val="V_Tierras_A2"/>
      <sheetName val="Pres_2"/>
      <sheetName val="Obra_de_Mano2"/>
      <sheetName val="Analisis_Unitarios2"/>
      <sheetName val="Cargas_Sociales2"/>
      <sheetName val="Datos_a_Project2"/>
      <sheetName val="Tarifas_de_Alquiler_de_Equipo2"/>
      <sheetName val="Resumen_Precio_Equipos2"/>
      <sheetName val="O_M__y_Salarios2"/>
      <sheetName val="analisis_de_pu2"/>
      <sheetName val="Villa_Hermosa2"/>
      <sheetName val="Mano_Obra1"/>
      <sheetName val="Tramo_I10"/>
      <sheetName val="Tramo_I_(alt__&quot;B&quot;)10"/>
      <sheetName val="Tramo_II10"/>
      <sheetName val="Tramo_II_(alt_&quot;B&quot;)10"/>
      <sheetName val="Tramo_III10"/>
      <sheetName val="Tramo_III_(Alt__&quot;B&quot;)10"/>
      <sheetName val="Tramo_IV10"/>
      <sheetName val="Tramo_IV_(Alt_&quot;B&quot;)10"/>
      <sheetName val="Tramo_V10"/>
      <sheetName val="Tramo_V_(Alt__&quot;B&quot;)10"/>
      <sheetName val="Tramo_IV_(2)10"/>
      <sheetName val="Listado_Equipos_a_utilizar10"/>
      <sheetName val="Analisis_de_Costos_Aceras9"/>
      <sheetName val="MANT_TRANSITO9"/>
      <sheetName val="anal_term9"/>
      <sheetName val="M_O_9"/>
      <sheetName val="Análisis_de_Precios5"/>
      <sheetName val="AISC_13th_Ed__Properties_Viewe3"/>
      <sheetName val="Presupuesto-Zapata_Aislada3"/>
      <sheetName val="caseta_de_planta3"/>
      <sheetName val="Ana__blocks_y_termin_3"/>
      <sheetName val="Costos_Mano_de_Obra3"/>
      <sheetName val="Insumos_materiales3"/>
      <sheetName val="Ana__Horm_mexc_mort3"/>
      <sheetName val="V_Tierras_A3"/>
      <sheetName val="Pres_3"/>
      <sheetName val="Obra_de_Mano3"/>
      <sheetName val="Analisis_Unitarios3"/>
      <sheetName val="Cargas_Sociales3"/>
      <sheetName val="Datos_a_Project3"/>
      <sheetName val="Tarifas_de_Alquiler_de_Equipo3"/>
      <sheetName val="Resumen_Precio_Equipos3"/>
      <sheetName val="O_M__y_Salarios3"/>
      <sheetName val="analisis_de_pu3"/>
      <sheetName val="Tramo_I12"/>
      <sheetName val="Tramo_I_(alt__&quot;B&quot;)12"/>
      <sheetName val="Tramo_II12"/>
      <sheetName val="Tramo_II_(alt_&quot;B&quot;)12"/>
      <sheetName val="Tramo_III12"/>
      <sheetName val="Tramo_III_(Alt__&quot;B&quot;)12"/>
      <sheetName val="Tramo_IV12"/>
      <sheetName val="Tramo_IV_(Alt_&quot;B&quot;)12"/>
      <sheetName val="Tramo_V12"/>
      <sheetName val="Tramo_V_(Alt__&quot;B&quot;)12"/>
      <sheetName val="Tramo_IV_(2)12"/>
      <sheetName val="Listado_Equipos_a_utilizar12"/>
      <sheetName val="MANT_TRANSITO11"/>
      <sheetName val="Analisis_de_Costos_Aceras11"/>
      <sheetName val="anal_term11"/>
      <sheetName val="M_O_11"/>
      <sheetName val="Análisis_de_Precios7"/>
      <sheetName val="AISC_13th_Ed__Properties_Viewe5"/>
      <sheetName val="Presupuesto-Zapata_Aislada5"/>
      <sheetName val="caseta_de_planta5"/>
      <sheetName val="Ana__blocks_y_termin_5"/>
      <sheetName val="Costos_Mano_de_Obra5"/>
      <sheetName val="Insumos_materiales5"/>
      <sheetName val="Ana__Horm_mexc_mort5"/>
      <sheetName val="V_Tierras_A5"/>
      <sheetName val="Pres_5"/>
      <sheetName val="Obra_de_Mano5"/>
      <sheetName val="Analisis_Unitarios5"/>
      <sheetName val="Cargas_Sociales5"/>
      <sheetName val="Datos_a_Project5"/>
      <sheetName val="Tarifas_de_Alquiler_de_Equipo5"/>
      <sheetName val="Resumen_Precio_Equipos5"/>
      <sheetName val="O_M__y_Salarios5"/>
      <sheetName val="analisis_de_pu5"/>
      <sheetName val="Tramo_I11"/>
      <sheetName val="Tramo_I_(alt__&quot;B&quot;)11"/>
      <sheetName val="Tramo_II11"/>
      <sheetName val="Tramo_II_(alt_&quot;B&quot;)11"/>
      <sheetName val="Tramo_III11"/>
      <sheetName val="Tramo_III_(Alt__&quot;B&quot;)11"/>
      <sheetName val="Tramo_IV11"/>
      <sheetName val="Tramo_IV_(Alt_&quot;B&quot;)11"/>
      <sheetName val="Tramo_V11"/>
      <sheetName val="Tramo_V_(Alt__&quot;B&quot;)11"/>
      <sheetName val="Tramo_IV_(2)11"/>
      <sheetName val="Listado_Equipos_a_utilizar11"/>
      <sheetName val="MANT_TRANSITO10"/>
      <sheetName val="Analisis_de_Costos_Aceras10"/>
      <sheetName val="anal_term10"/>
      <sheetName val="M_O_10"/>
      <sheetName val="Análisis_de_Precios6"/>
      <sheetName val="AISC_13th_Ed__Properties_Viewe4"/>
      <sheetName val="Presupuesto-Zapata_Aislada4"/>
      <sheetName val="caseta_de_planta4"/>
      <sheetName val="Ana__blocks_y_termin_4"/>
      <sheetName val="Costos_Mano_de_Obra4"/>
      <sheetName val="Insumos_materiales4"/>
      <sheetName val="Ana__Horm_mexc_mort4"/>
      <sheetName val="V_Tierras_A4"/>
      <sheetName val="Pres_4"/>
      <sheetName val="Obra_de_Mano4"/>
      <sheetName val="Analisis_Unitarios4"/>
      <sheetName val="Cargas_Sociales4"/>
      <sheetName val="Datos_a_Project4"/>
      <sheetName val="Tarifas_de_Alquiler_de_Equipo4"/>
      <sheetName val="Resumen_Precio_Equipos4"/>
      <sheetName val="O_M__y_Salarios4"/>
      <sheetName val="analisis_de_pu4"/>
      <sheetName val="Tramo_I13"/>
      <sheetName val="Tramo_I_(alt__&quot;B&quot;)13"/>
      <sheetName val="Tramo_II13"/>
      <sheetName val="Tramo_II_(alt_&quot;B&quot;)13"/>
      <sheetName val="Tramo_III13"/>
      <sheetName val="Tramo_III_(Alt__&quot;B&quot;)13"/>
      <sheetName val="Tramo_IV13"/>
      <sheetName val="Tramo_IV_(Alt_&quot;B&quot;)13"/>
      <sheetName val="Tramo_V13"/>
      <sheetName val="Tramo_V_(Alt__&quot;B&quot;)13"/>
      <sheetName val="Tramo_IV_(2)13"/>
      <sheetName val="Listado_Equipos_a_utilizar13"/>
      <sheetName val="MANT_TRANSITO12"/>
      <sheetName val="Analisis_de_Costos_Aceras12"/>
      <sheetName val="anal_term12"/>
      <sheetName val="M_O_12"/>
      <sheetName val="Análisis_de_Precios8"/>
      <sheetName val="AISC_13th_Ed__Properties_Viewe6"/>
      <sheetName val="Presupuesto-Zapata_Aislada6"/>
      <sheetName val="caseta_de_planta6"/>
      <sheetName val="Ana__blocks_y_termin_6"/>
      <sheetName val="Costos_Mano_de_Obra6"/>
      <sheetName val="Insumos_materiales6"/>
      <sheetName val="Ana__Horm_mexc_mort6"/>
      <sheetName val="V_Tierras_A6"/>
      <sheetName val="Pres_6"/>
      <sheetName val="Obra_de_Mano6"/>
      <sheetName val="Analisis_Unitarios6"/>
      <sheetName val="Cargas_Sociales6"/>
      <sheetName val="Datos_a_Project6"/>
      <sheetName val="Tarifas_de_Alquiler_de_Equipo6"/>
      <sheetName val="Resumen_Precio_Equipos6"/>
      <sheetName val="O_M__y_Salarios6"/>
      <sheetName val="analisis_de_pu6"/>
      <sheetName val="Tramo_I14"/>
      <sheetName val="Tramo_I_(alt__&quot;B&quot;)14"/>
      <sheetName val="Tramo_II14"/>
      <sheetName val="Tramo_II_(alt_&quot;B&quot;)14"/>
      <sheetName val="Tramo_III14"/>
      <sheetName val="Tramo_III_(Alt__&quot;B&quot;)14"/>
      <sheetName val="Tramo_IV14"/>
      <sheetName val="Tramo_IV_(Alt_&quot;B&quot;)14"/>
      <sheetName val="Tramo_V14"/>
      <sheetName val="Tramo_V_(Alt__&quot;B&quot;)14"/>
      <sheetName val="Tramo_IV_(2)14"/>
      <sheetName val="Listado_Equipos_a_utilizar14"/>
      <sheetName val="Analisis_de_Costos_Aceras13"/>
      <sheetName val="MANT_TRANSITO13"/>
      <sheetName val="anal_term13"/>
      <sheetName val="M_O_13"/>
      <sheetName val="Análisis_de_Precios9"/>
      <sheetName val="AISC_13th_Ed__Properties_View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INS"/>
      <sheetName val="MO"/>
      <sheetName val="PRESUPUESTO DE TERMINACION"/>
      <sheetName val="Análisis"/>
      <sheetName val="Cargas Sociales"/>
      <sheetName val="presupuesto no ejecutable"/>
      <sheetName val="EQUIPOS"/>
      <sheetName val="Ana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  <sheetName val="Unified_Pagos-_factura_rep_txt"/>
      <sheetName val="TERMINACION_DE_SUPERFICIE1"/>
      <sheetName val="Pisos_marmol_y_Ceram_laticrete1"/>
      <sheetName val="ANALISIS_DE_COSTOS1"/>
      <sheetName val="PISO_VIBRAZO_GRIS1"/>
      <sheetName val="LISTADO_INSUMOS_DEL_20001"/>
      <sheetName val="HORMIGON_ARMADO,_ZAPATA1"/>
      <sheetName val="Presupuesto_@_1-10-021"/>
      <sheetName val="Mediciones_@_10-9-021"/>
      <sheetName val="M_O__Plomería_(2)1"/>
      <sheetName val="Piezas_Plomería_(2)1"/>
      <sheetName val="Análisis_Complementarios1"/>
      <sheetName val="Pisos_&amp;_Revestimientos1"/>
      <sheetName val="Cuantía_Acero1"/>
      <sheetName val="Cotización_Acero1"/>
      <sheetName val="Cotizaciones_Diversas1"/>
      <sheetName val="M_O__Plomería1"/>
      <sheetName val="Piezas_Plomería1"/>
      <sheetName val="M_O_1"/>
      <sheetName val="Hoja_Resumen1"/>
      <sheetName val="Apto__#12021"/>
      <sheetName val="Apto__#12031"/>
      <sheetName val="Pisos_Terraza_Penthouse1"/>
      <sheetName val="Unified_Pagos-_factura_rep_tx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>
        <row r="29">
          <cell r="I29">
            <v>277.11900900900901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9">
          <cell r="I29">
            <v>277.11900900900901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Factura (813)"/>
      <sheetName val="Analisis"/>
      <sheetName val="Insumos materiales"/>
      <sheetName val="Costos Mano de Obra"/>
      <sheetName val="Ana. Horm mexc mort"/>
      <sheetName val="Análisis"/>
      <sheetName val="Resumen Precio Equipos"/>
      <sheetName val="Anal. horm."/>
      <sheetName val="Analisis1"/>
      <sheetName val="ANA"/>
      <sheetName val="INS"/>
      <sheetName val="PRE"/>
      <sheetName val="Pres. "/>
      <sheetName val="mov. de tierra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a"/>
      <sheetName val="ANALISIS STO DGO"/>
      <sheetName val="UASD"/>
      <sheetName val="MO"/>
      <sheetName val="anál de costos (2)"/>
      <sheetName val="Analisis1"/>
      <sheetName val="Obra de Mano"/>
      <sheetName val="M_O_6"/>
      <sheetName val="HORM__Y_MORTEROS_6"/>
      <sheetName val="ANALISIS_FRED6"/>
      <sheetName val="Ana_MELLIZAS6"/>
      <sheetName val="Pres_InstSanit_6"/>
      <sheetName val="Pres_InstElect_6"/>
      <sheetName val="LISTADO_INSUMOS_DEL_20006"/>
      <sheetName val="COSTO_INDIRECTO6"/>
      <sheetName val="OPERADORES_EQUIPOS6"/>
      <sheetName val="Listado_Equipos_a_utilizar6"/>
      <sheetName val="Analisis_Unit__6"/>
      <sheetName val="Cargas_Sociales6"/>
      <sheetName val="Unified_Pagos-_factura_rep_txt"/>
      <sheetName val="ANALISIS_H-A_"/>
      <sheetName val="MANO_DE_OBRA"/>
      <sheetName val="Insumos_materiales"/>
      <sheetName val="Costos_Mano_de_Obra"/>
      <sheetName val="Ana__Horm_mexc_mort"/>
      <sheetName val="Pu-Sanit_"/>
      <sheetName val="anal_term"/>
      <sheetName val="análisis_de_precios"/>
      <sheetName val="caseta_de_planta"/>
      <sheetName val="analisis_de_costo"/>
      <sheetName val="Col_Amarre"/>
      <sheetName val="ANALISIS_STO_DGO"/>
      <sheetName val="Obra_de_Mano"/>
      <sheetName val="anál_de_costos_(2)"/>
      <sheetName val="presupuesto"/>
      <sheetName val="MATERIALES LISTADO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10">
          <cell r="C10">
            <v>43335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>
        <row r="10">
          <cell r="C10">
            <v>43335</v>
          </cell>
        </row>
      </sheetData>
      <sheetData sheetId="81">
        <row r="10">
          <cell r="C10">
            <v>43335</v>
          </cell>
        </row>
      </sheetData>
      <sheetData sheetId="82"/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>
        <row r="10">
          <cell r="C10">
            <v>43335</v>
          </cell>
        </row>
      </sheetData>
      <sheetData sheetId="86"/>
      <sheetData sheetId="87"/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>
        <row r="10">
          <cell r="C10">
            <v>43335</v>
          </cell>
        </row>
      </sheetData>
      <sheetData sheetId="91"/>
      <sheetData sheetId="92"/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  <sheetName val="INSUMO"/>
      <sheetName val="Mezcl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  <sheetName val="Datos a Project"/>
      <sheetName val="M.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MANO DE OBRA"/>
      <sheetName val="Camiones"/>
      <sheetName val="Ebanisteria"/>
      <sheetName val="anal term"/>
      <sheetName val="Mat"/>
      <sheetName val="Jornal"/>
      <sheetName val="Precio"/>
      <sheetName val="INS"/>
      <sheetName val="Materiales"/>
      <sheetName val="V.Tierras A"/>
      <sheetName val="Presupuesto"/>
      <sheetName val="Analisis 2016 msp"/>
      <sheetName val="SIMO"/>
      <sheetName val="ESTRUCT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>
        <row r="32">
          <cell r="J32">
            <v>120</v>
          </cell>
        </row>
      </sheetData>
      <sheetData sheetId="23">
        <row r="13">
          <cell r="O13">
            <v>50</v>
          </cell>
        </row>
      </sheetData>
      <sheetData sheetId="24">
        <row r="13">
          <cell r="O13">
            <v>50</v>
          </cell>
        </row>
      </sheetData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6">
          <cell r="D6">
            <v>820.26717298649999</v>
          </cell>
        </row>
      </sheetData>
      <sheetData sheetId="30">
        <row r="6">
          <cell r="D6">
            <v>820.26717298649987</v>
          </cell>
        </row>
      </sheetData>
      <sheetData sheetId="31">
        <row r="13">
          <cell r="O13">
            <v>50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>
        <row r="13">
          <cell r="O13">
            <v>50</v>
          </cell>
        </row>
      </sheetData>
      <sheetData sheetId="45">
        <row r="13">
          <cell r="O13">
            <v>50</v>
          </cell>
        </row>
      </sheetData>
      <sheetData sheetId="46">
        <row r="13">
          <cell r="O13">
            <v>50</v>
          </cell>
        </row>
      </sheetData>
      <sheetData sheetId="47">
        <row r="13">
          <cell r="O13">
            <v>50</v>
          </cell>
        </row>
      </sheetData>
      <sheetData sheetId="48">
        <row r="13">
          <cell r="O13">
            <v>50</v>
          </cell>
        </row>
      </sheetData>
      <sheetData sheetId="49">
        <row r="6">
          <cell r="D6">
            <v>820.26717298649987</v>
          </cell>
        </row>
      </sheetData>
      <sheetData sheetId="50">
        <row r="6">
          <cell r="D6">
            <v>820.26717298649987</v>
          </cell>
        </row>
      </sheetData>
      <sheetData sheetId="51">
        <row r="6">
          <cell r="D6">
            <v>820.26717298649987</v>
          </cell>
        </row>
      </sheetData>
      <sheetData sheetId="52">
        <row r="6">
          <cell r="D6">
            <v>820.26717298649987</v>
          </cell>
        </row>
      </sheetData>
      <sheetData sheetId="53">
        <row r="6">
          <cell r="D6">
            <v>820.26717298649987</v>
          </cell>
        </row>
      </sheetData>
      <sheetData sheetId="54">
        <row r="6">
          <cell r="D6">
            <v>820.26717298649987</v>
          </cell>
        </row>
      </sheetData>
      <sheetData sheetId="55">
        <row r="6">
          <cell r="D6">
            <v>820.26717298649987</v>
          </cell>
        </row>
      </sheetData>
      <sheetData sheetId="56"/>
      <sheetData sheetId="57"/>
      <sheetData sheetId="58"/>
      <sheetData sheetId="59"/>
      <sheetData sheetId="60">
        <row r="32">
          <cell r="J32">
            <v>120</v>
          </cell>
        </row>
      </sheetData>
      <sheetData sheetId="61">
        <row r="13">
          <cell r="O13">
            <v>50</v>
          </cell>
        </row>
      </sheetData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>
        <row r="70">
          <cell r="D70">
            <v>3526.3227562500001</v>
          </cell>
        </row>
      </sheetData>
      <sheetData sheetId="67">
        <row r="6">
          <cell r="D6">
            <v>820.26717298649987</v>
          </cell>
        </row>
      </sheetData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>
        <row r="32">
          <cell r="J32">
            <v>120</v>
          </cell>
        </row>
      </sheetData>
      <sheetData sheetId="78">
        <row r="13">
          <cell r="O13">
            <v>50</v>
          </cell>
        </row>
      </sheetData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>
        <row r="70">
          <cell r="D70">
            <v>3526.3227562500001</v>
          </cell>
        </row>
      </sheetData>
      <sheetData sheetId="84">
        <row r="6">
          <cell r="D6">
            <v>820.26717298649987</v>
          </cell>
        </row>
      </sheetData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  <sheetData sheetId="90"/>
      <sheetData sheetId="91"/>
      <sheetData sheetId="92"/>
      <sheetData sheetId="93"/>
      <sheetData sheetId="94">
        <row r="32">
          <cell r="J32">
            <v>120</v>
          </cell>
        </row>
      </sheetData>
      <sheetData sheetId="95">
        <row r="13">
          <cell r="O13">
            <v>50</v>
          </cell>
        </row>
      </sheetData>
      <sheetData sheetId="96"/>
      <sheetData sheetId="97">
        <row r="32">
          <cell r="J32">
            <v>120</v>
          </cell>
        </row>
      </sheetData>
      <sheetData sheetId="98">
        <row r="13">
          <cell r="O13">
            <v>50</v>
          </cell>
        </row>
      </sheetData>
      <sheetData sheetId="99"/>
      <sheetData sheetId="100">
        <row r="70">
          <cell r="D70">
            <v>3526.3227562500001</v>
          </cell>
        </row>
      </sheetData>
      <sheetData sheetId="101">
        <row r="6">
          <cell r="D6">
            <v>820.26717298649987</v>
          </cell>
        </row>
      </sheetData>
      <sheetData sheetId="102"/>
      <sheetData sheetId="103">
        <row r="70">
          <cell r="D70">
            <v>3526.3227562500001</v>
          </cell>
        </row>
      </sheetData>
      <sheetData sheetId="104">
        <row r="6">
          <cell r="D6">
            <v>820.26717298649987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>
        <row r="32">
          <cell r="J32">
            <v>120</v>
          </cell>
        </row>
      </sheetData>
      <sheetData sheetId="112">
        <row r="13">
          <cell r="O13">
            <v>50</v>
          </cell>
        </row>
      </sheetData>
      <sheetData sheetId="113"/>
      <sheetData sheetId="114">
        <row r="32">
          <cell r="J32">
            <v>120</v>
          </cell>
        </row>
      </sheetData>
      <sheetData sheetId="115">
        <row r="13">
          <cell r="O13">
            <v>50</v>
          </cell>
        </row>
      </sheetData>
      <sheetData sheetId="116"/>
      <sheetData sheetId="117">
        <row r="70">
          <cell r="D70">
            <v>3526.3227562500001</v>
          </cell>
        </row>
      </sheetData>
      <sheetData sheetId="118">
        <row r="6">
          <cell r="D6">
            <v>820.26717298649987</v>
          </cell>
        </row>
      </sheetData>
      <sheetData sheetId="119"/>
      <sheetData sheetId="120">
        <row r="70">
          <cell r="D70">
            <v>3526.3227562500001</v>
          </cell>
        </row>
      </sheetData>
      <sheetData sheetId="121">
        <row r="6">
          <cell r="D6">
            <v>820.26717298649987</v>
          </cell>
        </row>
      </sheetData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  <sheetName val="Insumos materiales"/>
      <sheetName val="Costos Mano de Obra"/>
      <sheetName val="Ana. Horm mexc mort"/>
      <sheetName val="Resumen Precio Equipos"/>
      <sheetName val="addenda"/>
      <sheetName val="INSU"/>
      <sheetName val="MO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>
        <row r="60">
          <cell r="E60">
            <v>519.29974515533274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Insumos RD"/>
      <sheetName val="Factor Salarial"/>
      <sheetName val="costo horario equipos varios"/>
      <sheetName val="costo planta Hormigon100"/>
      <sheetName val="costo planta Hormigon180"/>
      <sheetName val="costo Hor tractor D8RII"/>
      <sheetName val="costo Hor tractor D4K2 XL"/>
      <sheetName val="costo planta Hormigon45"/>
      <sheetName val="costo Hor Motoniv 120K"/>
      <sheetName val="costo Hor tractor D6R"/>
      <sheetName val="costo Hor tractor D8T"/>
      <sheetName val="costo Hor tractor D6N LGP"/>
      <sheetName val="costo grua 35ton"/>
      <sheetName val="costo horario BOMBA CONCRETO"/>
    </sheetNames>
    <sheetDataSet>
      <sheetData sheetId="0"/>
      <sheetData sheetId="1">
        <row r="152">
          <cell r="G152">
            <v>120000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  <sheetName val="Escalera"/>
      <sheetName val="Mu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  <sheetName val="Analisis Cañada"/>
      <sheetName val="MO"/>
      <sheetName val="Cotz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INSU"/>
      <sheetName val="MO"/>
      <sheetName val="Resumen Precio Equipos"/>
      <sheetName val="o.m. y salarios"/>
      <sheetName val="Sheet4"/>
      <sheetName val="Sheet5"/>
      <sheetName val="análisis de precios"/>
      <sheetName val="caseta de planta"/>
      <sheetName val="Volumenes"/>
      <sheetName val="Anal. hor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G"/>
      <sheetName val="INV"/>
      <sheetName val="AASHTO"/>
      <sheetName val="G_G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  <sheetName val="m.o."/>
      <sheetName val="Análisis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INSU"/>
      <sheetName val="MO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  <sheetName val="OBRAMANO"/>
      <sheetName val="EQUIPOS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Cubicacion"/>
      <sheetName val="exterior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>
        <row r="201">
          <cell r="F201">
            <v>7792.2050656250012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>
        <row r="201">
          <cell r="F201">
            <v>7792.2050656250012</v>
          </cell>
        </row>
      </sheetData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7792.2050656250012</v>
          </cell>
        </row>
      </sheetData>
      <sheetData sheetId="59">
        <row r="201">
          <cell r="F201">
            <v>7792.2050656250003</v>
          </cell>
        </row>
      </sheetData>
      <sheetData sheetId="60">
        <row r="201">
          <cell r="F201">
            <v>7792.2050656250003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7792.2050656250003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/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/>
      <sheetData sheetId="88"/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7792.2050656250012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/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/>
      <sheetData sheetId="102"/>
      <sheetData sheetId="103">
        <row r="201">
          <cell r="F201">
            <v>7792.2050656250012</v>
          </cell>
        </row>
      </sheetData>
      <sheetData sheetId="104"/>
      <sheetData sheetId="105">
        <row r="201">
          <cell r="F201">
            <v>7792.2050656250012</v>
          </cell>
        </row>
      </sheetData>
      <sheetData sheetId="106"/>
      <sheetData sheetId="107"/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  <sheetName val="EQUIPOS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 SOTANO 2907@1108 2020"/>
      <sheetName val="RESUMEN"/>
      <sheetName val="ADICIONALES NASKA"/>
      <sheetName val="insumos"/>
      <sheetName val="REGISTRO CANA1"/>
      <sheetName val="Registro CANA4"/>
      <sheetName val="Registro CANA5"/>
      <sheetName val="Registro ST4"/>
      <sheetName val="Registro HD4"/>
      <sheetName val=" Registro PSPI1 290X290"/>
      <sheetName val="Registro HD2"/>
      <sheetName val="Registro CMB2"/>
      <sheetName val="Registro HD6"/>
      <sheetName val="Registro  Mvs2"/>
      <sheetName val="Registro HD5"/>
      <sheetName val="Registro CC6"/>
      <sheetName val="Registro HAT1"/>
      <sheetName val="Registro NEI1"/>
      <sheetName val="Registro HD3"/>
      <sheetName val="Registro DAEF1"/>
      <sheetName val="Registro CC1 "/>
      <sheetName val="Registro CANA2 "/>
      <sheetName val="Registro CC5"/>
      <sheetName val="Registro CANA3"/>
      <sheetName val="Registro CC3 290x290"/>
      <sheetName val="Registro CC2"/>
      <sheetName val="Registro CMB1"/>
      <sheetName val="Registro SUI2"/>
      <sheetName val="Adic Alta tension"/>
      <sheetName val="REGISTROS HORM VAC INSITU"/>
      <sheetName val="Registro 2.90x2.90 h2.10"/>
      <sheetName val="Registro 2.40x2.40 h2.10"/>
      <sheetName val="REGISTROS PREFABRICADOS"/>
      <sheetName val="HORMIGON 210"/>
      <sheetName val="analisis adic"/>
      <sheetName val="CISTERNA  2907@1108 2020"/>
    </sheetNames>
    <sheetDataSet>
      <sheetData sheetId="0"/>
      <sheetData sheetId="1"/>
      <sheetData sheetId="2"/>
      <sheetData sheetId="3">
        <row r="8">
          <cell r="D8">
            <v>2487.21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  <sheetName val="Muros Interiores h=2.8 m "/>
      <sheetName val="Piscina_&amp;_Jacuzzi"/>
      <sheetName val="M_O_"/>
      <sheetName val="Mediciones_1er_Nivel"/>
      <sheetName val="Mediciones_2do_Nivel"/>
      <sheetName val="Mediciones_Terraza"/>
      <sheetName val="Mediciones_Marquesinas"/>
      <sheetName val="Mediciones_Gazebo"/>
      <sheetName val="Mediciones_Piscina"/>
      <sheetName val="Materiales_&amp;_Tranporte"/>
      <sheetName val="Pisos_&amp;_Revestimientos"/>
      <sheetName val="Cuantía_Acero"/>
      <sheetName val="Cotización_Acero"/>
      <sheetName val="IS_Villa"/>
      <sheetName val="IS_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  <sheetName val="ANALISIS_ALUZINC1"/>
      <sheetName val="ANALISIS_ACERO1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  <sheetName val="HORM. Y MORTEROS."/>
      <sheetName val="SALARIO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PVC"/>
      <sheetName val="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Ana-Basic"/>
      <sheetName val="MOCuadrillas"/>
      <sheetName val="ins 2"/>
      <sheetName val="Mano de Obra"/>
      <sheetName val="Analisis Unitarios"/>
      <sheetName val="Cargas Sociales"/>
      <sheetName val="Datos a Project"/>
      <sheetName val="analisis de pu"/>
      <sheetName val="Tarifas de Alquiler de Equipo"/>
      <sheetName val="CUBICACION "/>
      <sheetName val="HORM_MOR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26">
          <cell r="C126">
            <v>55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9">
          <cell r="D39">
            <v>4.37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>
        <row r="39">
          <cell r="D39">
            <v>4.37</v>
          </cell>
        </row>
      </sheetData>
      <sheetData sheetId="62">
        <row r="39">
          <cell r="D39">
            <v>4.37</v>
          </cell>
        </row>
      </sheetData>
      <sheetData sheetId="63">
        <row r="39">
          <cell r="D39">
            <v>4.37</v>
          </cell>
        </row>
      </sheetData>
      <sheetData sheetId="64">
        <row r="126">
          <cell r="C126">
            <v>55</v>
          </cell>
        </row>
      </sheetData>
      <sheetData sheetId="65">
        <row r="39">
          <cell r="D39">
            <v>4.37</v>
          </cell>
        </row>
      </sheetData>
      <sheetData sheetId="66">
        <row r="126">
          <cell r="C126">
            <v>55</v>
          </cell>
        </row>
      </sheetData>
      <sheetData sheetId="67" refreshError="1"/>
      <sheetData sheetId="68">
        <row r="1512">
          <cell r="G1512">
            <v>3526.1216021874998</v>
          </cell>
        </row>
      </sheetData>
      <sheetData sheetId="69">
        <row r="134">
          <cell r="D134">
            <v>550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26">
          <cell r="C126">
            <v>55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126">
          <cell r="C126">
            <v>55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126">
          <cell r="C126">
            <v>55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126">
          <cell r="C126">
            <v>55</v>
          </cell>
        </row>
      </sheetData>
      <sheetData sheetId="128">
        <row r="39">
          <cell r="D39">
            <v>4.37</v>
          </cell>
        </row>
      </sheetData>
      <sheetData sheetId="129">
        <row r="391">
          <cell r="F391">
            <v>14781.061545997285</v>
          </cell>
        </row>
      </sheetData>
      <sheetData sheetId="130">
        <row r="1512">
          <cell r="G1512">
            <v>3526.1216021874998</v>
          </cell>
        </row>
      </sheetData>
      <sheetData sheetId="131">
        <row r="1512">
          <cell r="G1512">
            <v>3526.1216021874998</v>
          </cell>
        </row>
      </sheetData>
      <sheetData sheetId="132">
        <row r="126">
          <cell r="C126">
            <v>55</v>
          </cell>
        </row>
      </sheetData>
      <sheetData sheetId="133">
        <row r="39">
          <cell r="D39">
            <v>4.37</v>
          </cell>
        </row>
      </sheetData>
      <sheetData sheetId="134">
        <row r="1512">
          <cell r="G1512">
            <v>3526.1216021874998</v>
          </cell>
        </row>
      </sheetData>
      <sheetData sheetId="135">
        <row r="126">
          <cell r="C126">
            <v>55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126">
          <cell r="C126">
            <v>55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39">
          <cell r="D39">
            <v>4.37</v>
          </cell>
        </row>
      </sheetData>
      <sheetData sheetId="155">
        <row r="126">
          <cell r="C126">
            <v>55</v>
          </cell>
        </row>
      </sheetData>
      <sheetData sheetId="156">
        <row r="39">
          <cell r="D39">
            <v>4.37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91">
          <cell r="F391">
            <v>14781.061545997285</v>
          </cell>
        </row>
      </sheetData>
      <sheetData sheetId="166">
        <row r="126">
          <cell r="C126">
            <v>55</v>
          </cell>
        </row>
      </sheetData>
      <sheetData sheetId="167">
        <row r="39">
          <cell r="D39">
            <v>4.37</v>
          </cell>
        </row>
      </sheetData>
      <sheetData sheetId="168">
        <row r="126">
          <cell r="C126">
            <v>55</v>
          </cell>
        </row>
      </sheetData>
      <sheetData sheetId="169">
        <row r="39">
          <cell r="D39">
            <v>4.37</v>
          </cell>
        </row>
      </sheetData>
      <sheetData sheetId="170">
        <row r="39">
          <cell r="D39">
            <v>4.37</v>
          </cell>
        </row>
      </sheetData>
      <sheetData sheetId="171">
        <row r="39">
          <cell r="D39">
            <v>4.37</v>
          </cell>
        </row>
      </sheetData>
      <sheetData sheetId="172">
        <row r="126">
          <cell r="C126">
            <v>55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/>
      <sheetData sheetId="184">
        <row r="1512">
          <cell r="G1512">
            <v>3526.1216021874998</v>
          </cell>
        </row>
      </sheetData>
      <sheetData sheetId="185"/>
      <sheetData sheetId="186">
        <row r="1512">
          <cell r="G1512">
            <v>3526.1216021874998</v>
          </cell>
        </row>
      </sheetData>
      <sheetData sheetId="187"/>
      <sheetData sheetId="188">
        <row r="1512">
          <cell r="G1512">
            <v>3526.1216021874998</v>
          </cell>
        </row>
      </sheetData>
      <sheetData sheetId="189">
        <row r="391">
          <cell r="F391">
            <v>14781.061545997285</v>
          </cell>
        </row>
      </sheetData>
      <sheetData sheetId="190">
        <row r="1512">
          <cell r="G1512">
            <v>3526.1216021874998</v>
          </cell>
        </row>
      </sheetData>
      <sheetData sheetId="191">
        <row r="391">
          <cell r="F391">
            <v>14781.061545997285</v>
          </cell>
        </row>
      </sheetData>
      <sheetData sheetId="192">
        <row r="126">
          <cell r="C126">
            <v>55</v>
          </cell>
        </row>
      </sheetData>
      <sheetData sheetId="193">
        <row r="39">
          <cell r="D39">
            <v>4.37</v>
          </cell>
        </row>
      </sheetData>
      <sheetData sheetId="194">
        <row r="126">
          <cell r="C126">
            <v>55</v>
          </cell>
        </row>
      </sheetData>
      <sheetData sheetId="195">
        <row r="39">
          <cell r="D39">
            <v>4.37</v>
          </cell>
        </row>
      </sheetData>
      <sheetData sheetId="196">
        <row r="126">
          <cell r="C126">
            <v>55</v>
          </cell>
        </row>
      </sheetData>
      <sheetData sheetId="197">
        <row r="39">
          <cell r="D39">
            <v>4.37</v>
          </cell>
        </row>
      </sheetData>
      <sheetData sheetId="198">
        <row r="39">
          <cell r="D39">
            <v>4.37</v>
          </cell>
        </row>
      </sheetData>
      <sheetData sheetId="199">
        <row r="39">
          <cell r="D39">
            <v>4.37</v>
          </cell>
        </row>
      </sheetData>
      <sheetData sheetId="200">
        <row r="126">
          <cell r="C126">
            <v>55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12">
          <cell r="G1512">
            <v>3526.1216021874998</v>
          </cell>
        </row>
      </sheetData>
      <sheetData sheetId="221"/>
      <sheetData sheetId="222">
        <row r="1512">
          <cell r="G1512">
            <v>3526.1216021874998</v>
          </cell>
        </row>
      </sheetData>
      <sheetData sheetId="223"/>
      <sheetData sheetId="224"/>
      <sheetData sheetId="225"/>
      <sheetData sheetId="226">
        <row r="391">
          <cell r="F391">
            <v>14781.061545997285</v>
          </cell>
        </row>
      </sheetData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  <sheetName val="M.O."/>
      <sheetName val="ANALISIS GENERAL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  <sheetName val="Analisis Reclamados"/>
      <sheetName val="Ins 2"/>
      <sheetName val="I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  <sheetName val="Análisi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INS"/>
      <sheetName val="HORM. Y MORTEROS."/>
      <sheetName val="SALARIOS"/>
      <sheetName val="Cargas Sociales"/>
      <sheetName val="Macro1"/>
      <sheetName val="Analisis Unit. "/>
      <sheetName val="M.O Y Rendtos"/>
      <sheetName val="Analisis de Costos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 refreshError="1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/>
      <sheetData sheetId="33"/>
      <sheetData sheetId="34"/>
      <sheetData sheetId="35"/>
      <sheetData sheetId="36"/>
      <sheetData sheetId="37">
        <row r="6">
          <cell r="D6">
            <v>0.8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>
        <row r="6">
          <cell r="D6">
            <v>0.8</v>
          </cell>
        </row>
      </sheetData>
      <sheetData sheetId="45"/>
      <sheetData sheetId="46"/>
      <sheetData sheetId="47"/>
      <sheetData sheetId="48"/>
      <sheetData sheetId="49"/>
      <sheetData sheetId="50">
        <row r="6">
          <cell r="D6">
            <v>0.8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  <sheetName val="OBRAMANO"/>
      <sheetName val="Los Ángeles (Fase II)"/>
      <sheetName val="ANALISIS"/>
      <sheetName val="Ana"/>
      <sheetName val="Ins"/>
      <sheetName val="Ins 2"/>
      <sheetName val="Análisi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>
        <row r="4">
          <cell r="A4" t="str">
            <v>Id.</v>
          </cell>
        </row>
      </sheetData>
      <sheetData sheetId="98">
        <row r="4">
          <cell r="A4" t="str">
            <v>Id.</v>
          </cell>
        </row>
      </sheetData>
      <sheetData sheetId="99">
        <row r="4">
          <cell r="A4" t="str">
            <v>Id.</v>
          </cell>
        </row>
      </sheetData>
      <sheetData sheetId="100">
        <row r="4">
          <cell r="A4" t="str">
            <v>Id.</v>
          </cell>
        </row>
      </sheetData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  <sheetName val="HORM. Y MORTEROS."/>
      <sheetName val="SALARIOS"/>
      <sheetName val="Col.Amarre"/>
      <sheetName val="Escalera"/>
      <sheetName val="Muros"/>
      <sheetName val="Materiales"/>
      <sheetName val="Herram"/>
      <sheetName val="Resumen Precio Equipos"/>
      <sheetName val="O.M. y Salarios"/>
      <sheetName val="M_O_"/>
      <sheetName val="RECLAMACION_3"/>
      <sheetName val="Ins_2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  <sheetName val="anal term"/>
      <sheetName val="Recursos"/>
      <sheetName val="I.HORMIGON"/>
      <sheetName val="peso"/>
      <sheetName val="directos"/>
      <sheetName val="Materiales"/>
      <sheetName val="Salarios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med.mov.de tierras"/>
      <sheetName val="Hoja1"/>
      <sheetName val="Presupuesto"/>
      <sheetName val="Ins"/>
      <sheetName val="med.mov.de tierras2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detallado"/>
      <sheetName val="Ins"/>
      <sheetName val="MATERIALES_LISTADO"/>
      <sheetName val="MO"/>
      <sheetName val="M_O_1"/>
      <sheetName val="M_O_"/>
      <sheetName val="presup"/>
      <sheetName val="PRES no"/>
      <sheetName val="ANALISIS STO DGO"/>
      <sheetName val="MATERIALES"/>
      <sheetName val="Mano Obra"/>
      <sheetName val="Cotización Metalesa"/>
      <sheetName val="Col.Amarre"/>
      <sheetName val="Escalera"/>
      <sheetName val="Muros"/>
      <sheetName val="Rendimientos OM"/>
      <sheetName val="Ana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1">
          <cell r="E1">
            <v>0</v>
          </cell>
        </row>
      </sheetData>
      <sheetData sheetId="28">
        <row r="1">
          <cell r="E1">
            <v>0</v>
          </cell>
        </row>
      </sheetData>
      <sheetData sheetId="29">
        <row r="1">
          <cell r="E1">
            <v>0</v>
          </cell>
        </row>
      </sheetData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6">
          <cell r="E6" t="str">
            <v>P.U. RD$</v>
          </cell>
        </row>
      </sheetData>
      <sheetData sheetId="34">
        <row r="6">
          <cell r="E6" t="str">
            <v>P.U. RD$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1"/>
      <sheetName val="PRES__BOCA_NUEVA1"/>
      <sheetName val="CONTRARO_SEÑALIZACIONES1"/>
      <sheetName val="ANALISIS_STO_DGO"/>
      <sheetName val="PRES__BOCA_NUEVA"/>
      <sheetName val="CONTRARO_SEÑALIZACIONES"/>
      <sheetName val="Presup"/>
      <sheetName val="EDIFICIO COUNTERS"/>
      <sheetName val="Presup."/>
      <sheetName val="LISTADO INSUMOS DEL 2000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S1651"/>
  <sheetViews>
    <sheetView showGridLines="0" showZeros="0" tabSelected="1" view="pageBreakPreview" zoomScale="110" zoomScaleNormal="110" zoomScaleSheetLayoutView="110" workbookViewId="0">
      <selection activeCell="E1605" sqref="E1605"/>
    </sheetView>
  </sheetViews>
  <sheetFormatPr baseColWidth="10" defaultColWidth="16" defaultRowHeight="12.75" x14ac:dyDescent="0.25"/>
  <cols>
    <col min="1" max="1" width="8.7109375" style="270" customWidth="1"/>
    <col min="2" max="2" width="76.5703125" style="270" customWidth="1"/>
    <col min="3" max="3" width="11.28515625" style="255" customWidth="1"/>
    <col min="4" max="4" width="8.5703125" style="861" customWidth="1"/>
    <col min="5" max="5" width="15.5703125" style="796" customWidth="1"/>
    <col min="6" max="6" width="17.5703125" style="796" customWidth="1"/>
    <col min="7" max="8" width="20.140625" style="796" customWidth="1"/>
    <col min="9" max="9" width="16.5703125" style="270" customWidth="1"/>
    <col min="10" max="10" width="17.5703125" style="270" bestFit="1" customWidth="1"/>
    <col min="11" max="12" width="16" style="270" customWidth="1"/>
    <col min="13" max="13" width="15.28515625" style="271" customWidth="1"/>
    <col min="14" max="14" width="16" style="262" customWidth="1"/>
    <col min="15" max="15" width="16" style="263" customWidth="1"/>
    <col min="16" max="16" width="22" style="272" customWidth="1"/>
    <col min="17" max="17" width="16" style="272"/>
    <col min="18" max="16384" width="16" style="270"/>
  </cols>
  <sheetData>
    <row r="1" spans="1:17" s="259" customFormat="1" x14ac:dyDescent="0.25">
      <c r="A1" s="250"/>
      <c r="B1" s="250"/>
      <c r="C1" s="251"/>
      <c r="D1" s="251"/>
      <c r="E1" s="251"/>
      <c r="F1" s="251"/>
    </row>
    <row r="2" spans="1:17" s="259" customFormat="1" x14ac:dyDescent="0.25">
      <c r="A2" s="80" t="s">
        <v>563</v>
      </c>
      <c r="B2" s="934" t="s">
        <v>1454</v>
      </c>
      <c r="C2" s="934"/>
      <c r="D2" s="934"/>
      <c r="E2" s="934"/>
      <c r="F2" s="934"/>
    </row>
    <row r="3" spans="1:17" s="259" customFormat="1" x14ac:dyDescent="0.25">
      <c r="A3" s="933" t="s">
        <v>564</v>
      </c>
      <c r="B3" s="933"/>
      <c r="C3" s="252"/>
      <c r="D3" s="252"/>
      <c r="E3" s="252"/>
      <c r="F3" s="252"/>
    </row>
    <row r="4" spans="1:17" s="260" customFormat="1" ht="13.5" customHeight="1" x14ac:dyDescent="0.25">
      <c r="A4" s="253" t="s">
        <v>1455</v>
      </c>
      <c r="B4" s="254">
        <v>16774</v>
      </c>
      <c r="C4" s="255"/>
      <c r="D4" s="256" t="s">
        <v>1456</v>
      </c>
      <c r="E4" s="257" t="s">
        <v>20</v>
      </c>
      <c r="F4" s="258"/>
      <c r="G4" s="24"/>
      <c r="H4" s="24"/>
      <c r="M4" s="261"/>
      <c r="N4" s="262"/>
      <c r="O4" s="263"/>
      <c r="P4" s="264"/>
      <c r="Q4" s="264"/>
    </row>
    <row r="5" spans="1:17" s="260" customFormat="1" x14ac:dyDescent="0.25">
      <c r="A5" s="939" t="s">
        <v>1457</v>
      </c>
      <c r="B5" s="939"/>
      <c r="C5" s="939"/>
      <c r="D5" s="939"/>
      <c r="E5" s="939"/>
      <c r="F5" s="939"/>
      <c r="G5" s="258"/>
      <c r="H5" s="258"/>
      <c r="M5" s="261"/>
      <c r="N5" s="262"/>
      <c r="O5" s="263"/>
      <c r="P5" s="264"/>
      <c r="Q5" s="264"/>
    </row>
    <row r="6" spans="1:17" x14ac:dyDescent="0.25">
      <c r="A6" s="265" t="s">
        <v>0</v>
      </c>
      <c r="B6" s="266" t="s">
        <v>1</v>
      </c>
      <c r="C6" s="267" t="s">
        <v>191</v>
      </c>
      <c r="D6" s="266" t="s">
        <v>2</v>
      </c>
      <c r="E6" s="266" t="s">
        <v>163</v>
      </c>
      <c r="F6" s="268" t="s">
        <v>192</v>
      </c>
      <c r="G6" s="269"/>
      <c r="H6" s="269"/>
      <c r="N6" s="271"/>
      <c r="O6" s="270"/>
    </row>
    <row r="7" spans="1:17" s="278" customFormat="1" x14ac:dyDescent="0.25">
      <c r="A7" s="273"/>
      <c r="B7" s="274"/>
      <c r="C7" s="22"/>
      <c r="D7" s="275"/>
      <c r="E7" s="21"/>
      <c r="F7" s="276"/>
      <c r="G7" s="277"/>
      <c r="H7" s="277"/>
      <c r="I7" s="277"/>
      <c r="J7" s="277"/>
      <c r="K7" s="277"/>
      <c r="L7" s="277"/>
      <c r="M7" s="277"/>
    </row>
    <row r="8" spans="1:17" s="278" customFormat="1" ht="17.25" customHeight="1" x14ac:dyDescent="0.25">
      <c r="A8" s="273" t="s">
        <v>3</v>
      </c>
      <c r="B8" s="274" t="s">
        <v>1271</v>
      </c>
      <c r="C8" s="22"/>
      <c r="D8" s="275"/>
      <c r="E8" s="21"/>
      <c r="F8" s="276"/>
      <c r="G8" s="277"/>
      <c r="H8" s="277"/>
      <c r="I8" s="277"/>
      <c r="J8" s="277"/>
      <c r="K8" s="277"/>
      <c r="L8" s="277"/>
      <c r="M8" s="277"/>
    </row>
    <row r="9" spans="1:17" x14ac:dyDescent="0.25">
      <c r="A9" s="279" t="s">
        <v>592</v>
      </c>
      <c r="B9" s="280" t="s">
        <v>771</v>
      </c>
      <c r="C9" s="281"/>
      <c r="D9" s="282"/>
      <c r="E9" s="862"/>
      <c r="F9" s="283"/>
      <c r="G9" s="277"/>
      <c r="H9" s="277"/>
      <c r="I9" s="257"/>
    </row>
    <row r="10" spans="1:17" ht="25.5" x14ac:dyDescent="0.25">
      <c r="A10" s="279">
        <v>1</v>
      </c>
      <c r="B10" s="280" t="s">
        <v>732</v>
      </c>
      <c r="C10" s="281"/>
      <c r="D10" s="282"/>
      <c r="E10" s="862"/>
      <c r="F10" s="283"/>
      <c r="G10" s="277"/>
      <c r="H10" s="277"/>
      <c r="I10" s="257"/>
    </row>
    <row r="11" spans="1:17" x14ac:dyDescent="0.25">
      <c r="A11" s="284"/>
      <c r="B11" s="280"/>
      <c r="C11" s="281"/>
      <c r="D11" s="282"/>
      <c r="E11" s="863"/>
      <c r="F11" s="283"/>
      <c r="G11" s="277"/>
      <c r="H11" s="277"/>
      <c r="I11" s="257"/>
    </row>
    <row r="12" spans="1:17" x14ac:dyDescent="0.25">
      <c r="A12" s="285" t="s">
        <v>498</v>
      </c>
      <c r="B12" s="286" t="s">
        <v>22</v>
      </c>
      <c r="C12" s="287"/>
      <c r="D12" s="288"/>
      <c r="E12" s="864"/>
      <c r="F12" s="289"/>
      <c r="G12" s="277"/>
      <c r="H12" s="277"/>
      <c r="I12" s="257"/>
    </row>
    <row r="13" spans="1:17" x14ac:dyDescent="0.25">
      <c r="A13" s="290" t="s">
        <v>529</v>
      </c>
      <c r="B13" s="291" t="s">
        <v>733</v>
      </c>
      <c r="C13" s="292">
        <v>3</v>
      </c>
      <c r="D13" s="288" t="s">
        <v>734</v>
      </c>
      <c r="E13" s="865"/>
      <c r="F13" s="293">
        <f>C13*E13</f>
        <v>0</v>
      </c>
      <c r="G13" s="277"/>
      <c r="H13" s="277"/>
      <c r="I13" s="257"/>
    </row>
    <row r="14" spans="1:17" x14ac:dyDescent="0.25">
      <c r="A14" s="294"/>
      <c r="B14" s="295"/>
      <c r="C14" s="281"/>
      <c r="D14" s="282"/>
      <c r="E14" s="863"/>
      <c r="F14" s="283"/>
      <c r="G14" s="277"/>
      <c r="H14" s="277"/>
      <c r="I14" s="257"/>
    </row>
    <row r="15" spans="1:17" x14ac:dyDescent="0.25">
      <c r="A15" s="285" t="s">
        <v>772</v>
      </c>
      <c r="B15" s="280" t="s">
        <v>23</v>
      </c>
      <c r="C15" s="287"/>
      <c r="D15" s="288"/>
      <c r="E15" s="865"/>
      <c r="F15" s="296"/>
      <c r="G15" s="277"/>
      <c r="H15" s="277"/>
      <c r="I15" s="257"/>
    </row>
    <row r="16" spans="1:17" x14ac:dyDescent="0.25">
      <c r="A16" s="297" t="s">
        <v>94</v>
      </c>
      <c r="B16" s="291" t="s">
        <v>523</v>
      </c>
      <c r="C16" s="292">
        <f>3000*0.2*6</f>
        <v>3600</v>
      </c>
      <c r="D16" s="288" t="s">
        <v>7</v>
      </c>
      <c r="E16" s="865"/>
      <c r="F16" s="293">
        <f t="shared" ref="F16:F22" si="0">C16*E16</f>
        <v>0</v>
      </c>
      <c r="G16" s="277"/>
      <c r="H16" s="277"/>
      <c r="I16" s="257"/>
    </row>
    <row r="17" spans="1:17" x14ac:dyDescent="0.25">
      <c r="A17" s="297" t="s">
        <v>95</v>
      </c>
      <c r="B17" s="291" t="s">
        <v>524</v>
      </c>
      <c r="C17" s="292">
        <f>+C16*1.3</f>
        <v>4680</v>
      </c>
      <c r="D17" s="288" t="s">
        <v>25</v>
      </c>
      <c r="E17" s="865"/>
      <c r="F17" s="293">
        <f t="shared" si="0"/>
        <v>0</v>
      </c>
      <c r="G17" s="277"/>
      <c r="H17" s="277"/>
      <c r="I17" s="257"/>
    </row>
    <row r="18" spans="1:17" ht="13.5" customHeight="1" x14ac:dyDescent="0.25">
      <c r="A18" s="297" t="s">
        <v>96</v>
      </c>
      <c r="B18" s="298" t="s">
        <v>736</v>
      </c>
      <c r="C18" s="292">
        <f>3000*6*0.3*1.2</f>
        <v>6480</v>
      </c>
      <c r="D18" s="288" t="s">
        <v>25</v>
      </c>
      <c r="E18" s="865"/>
      <c r="F18" s="293">
        <f>C18*E18</f>
        <v>0</v>
      </c>
      <c r="G18" s="277"/>
      <c r="H18" s="277"/>
      <c r="I18" s="257"/>
      <c r="M18" s="299"/>
      <c r="N18" s="300"/>
      <c r="P18" s="301"/>
      <c r="Q18" s="301"/>
    </row>
    <row r="19" spans="1:17" x14ac:dyDescent="0.25">
      <c r="A19" s="297" t="s">
        <v>98</v>
      </c>
      <c r="B19" s="291" t="s">
        <v>525</v>
      </c>
      <c r="C19" s="292">
        <f>+C18</f>
        <v>6480</v>
      </c>
      <c r="D19" s="288" t="s">
        <v>63</v>
      </c>
      <c r="E19" s="865"/>
      <c r="F19" s="293">
        <f t="shared" si="0"/>
        <v>0</v>
      </c>
      <c r="G19" s="277"/>
      <c r="H19" s="277"/>
      <c r="I19" s="257"/>
      <c r="M19" s="299"/>
      <c r="N19" s="300"/>
      <c r="P19" s="301"/>
      <c r="Q19" s="301"/>
    </row>
    <row r="20" spans="1:17" x14ac:dyDescent="0.25">
      <c r="A20" s="297" t="s">
        <v>530</v>
      </c>
      <c r="B20" s="291" t="s">
        <v>572</v>
      </c>
      <c r="C20" s="292">
        <f>+C19*0.95</f>
        <v>6156</v>
      </c>
      <c r="D20" s="288" t="s">
        <v>8</v>
      </c>
      <c r="E20" s="865"/>
      <c r="F20" s="293">
        <f t="shared" si="0"/>
        <v>0</v>
      </c>
      <c r="G20" s="277"/>
      <c r="H20" s="277"/>
      <c r="I20" s="257"/>
      <c r="M20" s="299"/>
      <c r="N20" s="300"/>
      <c r="P20" s="301"/>
      <c r="Q20" s="301"/>
    </row>
    <row r="21" spans="1:17" x14ac:dyDescent="0.25">
      <c r="A21" s="297" t="s">
        <v>773</v>
      </c>
      <c r="B21" s="291" t="s">
        <v>526</v>
      </c>
      <c r="C21" s="292">
        <f>3000*2</f>
        <v>6000</v>
      </c>
      <c r="D21" s="288" t="s">
        <v>13</v>
      </c>
      <c r="E21" s="865"/>
      <c r="F21" s="293">
        <f t="shared" si="0"/>
        <v>0</v>
      </c>
      <c r="G21" s="277"/>
      <c r="H21" s="277"/>
      <c r="I21" s="257"/>
      <c r="M21" s="299"/>
      <c r="N21" s="300"/>
      <c r="P21" s="301"/>
      <c r="Q21" s="301"/>
    </row>
    <row r="22" spans="1:17" x14ac:dyDescent="0.25">
      <c r="A22" s="297" t="s">
        <v>774</v>
      </c>
      <c r="B22" s="23" t="s">
        <v>657</v>
      </c>
      <c r="C22" s="292">
        <f>3000*6</f>
        <v>18000</v>
      </c>
      <c r="D22" s="13" t="s">
        <v>11</v>
      </c>
      <c r="E22" s="865"/>
      <c r="F22" s="293">
        <f t="shared" si="0"/>
        <v>0</v>
      </c>
      <c r="G22" s="277"/>
      <c r="H22" s="277"/>
      <c r="I22" s="257"/>
      <c r="M22" s="299"/>
      <c r="N22" s="300"/>
      <c r="P22" s="301"/>
      <c r="Q22" s="301"/>
    </row>
    <row r="23" spans="1:17" s="309" customFormat="1" ht="12.75" customHeight="1" x14ac:dyDescent="0.25">
      <c r="A23" s="297" t="s">
        <v>775</v>
      </c>
      <c r="B23" s="23" t="s">
        <v>658</v>
      </c>
      <c r="C23" s="302">
        <v>1</v>
      </c>
      <c r="D23" s="303" t="s">
        <v>159</v>
      </c>
      <c r="E23" s="21"/>
      <c r="F23" s="304">
        <f t="shared" ref="F23" si="1">ROUND(C23*E23,2)</f>
        <v>0</v>
      </c>
      <c r="G23" s="305"/>
      <c r="H23" s="277"/>
      <c r="I23" s="306"/>
      <c r="J23" s="307"/>
      <c r="K23" s="307"/>
      <c r="L23" s="307"/>
      <c r="M23" s="307"/>
      <c r="N23" s="307"/>
      <c r="O23" s="308"/>
    </row>
    <row r="24" spans="1:17" s="315" customFormat="1" x14ac:dyDescent="0.25">
      <c r="A24" s="310"/>
      <c r="B24" s="311" t="s">
        <v>737</v>
      </c>
      <c r="C24" s="312"/>
      <c r="D24" s="313"/>
      <c r="E24" s="866"/>
      <c r="F24" s="314">
        <f>ROUND(SUM(F11:F23),2)</f>
        <v>0</v>
      </c>
      <c r="G24" s="277"/>
      <c r="H24" s="277"/>
      <c r="I24" s="257"/>
      <c r="M24" s="316"/>
      <c r="N24" s="317"/>
      <c r="O24" s="318"/>
      <c r="P24" s="319"/>
      <c r="Q24" s="319"/>
    </row>
    <row r="25" spans="1:17" ht="25.5" x14ac:dyDescent="0.25">
      <c r="A25" s="279">
        <v>2</v>
      </c>
      <c r="B25" s="320" t="s">
        <v>727</v>
      </c>
      <c r="C25" s="281"/>
      <c r="D25" s="282"/>
      <c r="E25" s="862"/>
      <c r="F25" s="283"/>
      <c r="G25" s="277"/>
      <c r="H25" s="277"/>
      <c r="I25" s="257"/>
    </row>
    <row r="26" spans="1:17" x14ac:dyDescent="0.25">
      <c r="A26" s="285" t="s">
        <v>776</v>
      </c>
      <c r="B26" s="286" t="s">
        <v>22</v>
      </c>
      <c r="C26" s="287"/>
      <c r="D26" s="288"/>
      <c r="E26" s="864"/>
      <c r="F26" s="289"/>
      <c r="G26" s="277"/>
      <c r="H26" s="277"/>
      <c r="I26" s="257"/>
    </row>
    <row r="27" spans="1:17" x14ac:dyDescent="0.25">
      <c r="A27" s="290" t="s">
        <v>220</v>
      </c>
      <c r="B27" s="291" t="s">
        <v>733</v>
      </c>
      <c r="C27" s="292">
        <v>2.5</v>
      </c>
      <c r="D27" s="288" t="s">
        <v>734</v>
      </c>
      <c r="E27" s="865"/>
      <c r="F27" s="293">
        <f>C27*E27</f>
        <v>0</v>
      </c>
      <c r="G27" s="277"/>
      <c r="H27" s="277"/>
      <c r="I27" s="257"/>
    </row>
    <row r="28" spans="1:17" x14ac:dyDescent="0.25">
      <c r="A28" s="294"/>
      <c r="B28" s="295"/>
      <c r="C28" s="281"/>
      <c r="D28" s="282"/>
      <c r="E28" s="863"/>
      <c r="F28" s="283"/>
      <c r="G28" s="277"/>
      <c r="H28" s="277"/>
      <c r="I28" s="257"/>
    </row>
    <row r="29" spans="1:17" x14ac:dyDescent="0.25">
      <c r="A29" s="321" t="s">
        <v>777</v>
      </c>
      <c r="B29" s="322" t="s">
        <v>23</v>
      </c>
      <c r="C29" s="323"/>
      <c r="D29" s="324"/>
      <c r="E29" s="867"/>
      <c r="F29" s="326"/>
      <c r="G29" s="277"/>
      <c r="H29" s="277"/>
      <c r="I29" s="257"/>
    </row>
    <row r="30" spans="1:17" x14ac:dyDescent="0.25">
      <c r="A30" s="297" t="s">
        <v>482</v>
      </c>
      <c r="B30" s="327" t="s">
        <v>523</v>
      </c>
      <c r="C30" s="325">
        <f>2550*6*0.2+3060*3</f>
        <v>12240</v>
      </c>
      <c r="D30" s="324" t="s">
        <v>7</v>
      </c>
      <c r="E30" s="867"/>
      <c r="F30" s="328">
        <f t="shared" ref="F30:F39" si="2">C30*E30</f>
        <v>0</v>
      </c>
      <c r="G30" s="277"/>
      <c r="H30" s="277"/>
      <c r="I30" s="257"/>
    </row>
    <row r="31" spans="1:17" s="333" customFormat="1" x14ac:dyDescent="0.25">
      <c r="A31" s="297" t="s">
        <v>483</v>
      </c>
      <c r="B31" s="329" t="s">
        <v>731</v>
      </c>
      <c r="C31" s="124">
        <f>8*40</f>
        <v>320</v>
      </c>
      <c r="D31" s="330" t="s">
        <v>640</v>
      </c>
      <c r="E31" s="125"/>
      <c r="F31" s="328">
        <f t="shared" ref="F31" si="3">C31*E31</f>
        <v>0</v>
      </c>
      <c r="G31" s="331"/>
      <c r="H31" s="277"/>
      <c r="I31" s="332"/>
      <c r="M31" s="334"/>
      <c r="N31" s="335"/>
      <c r="O31" s="336"/>
      <c r="P31" s="337"/>
      <c r="Q31" s="337"/>
    </row>
    <row r="32" spans="1:17" x14ac:dyDescent="0.25">
      <c r="A32" s="297" t="s">
        <v>484</v>
      </c>
      <c r="B32" s="327" t="s">
        <v>524</v>
      </c>
      <c r="C32" s="325">
        <f>+C30*1.3</f>
        <v>15912</v>
      </c>
      <c r="D32" s="324" t="s">
        <v>25</v>
      </c>
      <c r="E32" s="867"/>
      <c r="F32" s="328">
        <f t="shared" si="2"/>
        <v>0</v>
      </c>
      <c r="G32" s="277"/>
      <c r="H32" s="277"/>
      <c r="I32" s="257"/>
    </row>
    <row r="33" spans="1:17" x14ac:dyDescent="0.25">
      <c r="A33" s="297" t="s">
        <v>778</v>
      </c>
      <c r="B33" s="327" t="s">
        <v>571</v>
      </c>
      <c r="C33" s="325">
        <f>2500*0.3*6*1.2</f>
        <v>5400</v>
      </c>
      <c r="D33" s="324" t="s">
        <v>25</v>
      </c>
      <c r="E33" s="867"/>
      <c r="F33" s="328">
        <f t="shared" si="2"/>
        <v>0</v>
      </c>
      <c r="G33" s="277"/>
      <c r="H33" s="277"/>
      <c r="I33" s="257"/>
    </row>
    <row r="34" spans="1:17" ht="15" customHeight="1" x14ac:dyDescent="0.25">
      <c r="A34" s="297" t="s">
        <v>779</v>
      </c>
      <c r="B34" s="327" t="s">
        <v>645</v>
      </c>
      <c r="C34" s="325">
        <f>2500*0.2*6*1.2</f>
        <v>3600</v>
      </c>
      <c r="D34" s="324" t="s">
        <v>25</v>
      </c>
      <c r="E34" s="867"/>
      <c r="F34" s="328">
        <f t="shared" si="2"/>
        <v>0</v>
      </c>
      <c r="G34" s="277"/>
      <c r="H34" s="277"/>
      <c r="I34" s="257"/>
    </row>
    <row r="35" spans="1:17" x14ac:dyDescent="0.25">
      <c r="A35" s="297" t="s">
        <v>780</v>
      </c>
      <c r="B35" s="327" t="s">
        <v>525</v>
      </c>
      <c r="C35" s="325">
        <f>+C34+C33</f>
        <v>9000</v>
      </c>
      <c r="D35" s="324" t="s">
        <v>63</v>
      </c>
      <c r="E35" s="867"/>
      <c r="F35" s="328">
        <f t="shared" si="2"/>
        <v>0</v>
      </c>
      <c r="G35" s="277"/>
      <c r="H35" s="277"/>
      <c r="I35" s="257"/>
    </row>
    <row r="36" spans="1:17" x14ac:dyDescent="0.25">
      <c r="A36" s="297" t="s">
        <v>781</v>
      </c>
      <c r="B36" s="327" t="s">
        <v>572</v>
      </c>
      <c r="C36" s="325">
        <f>+C35*0.95</f>
        <v>8550</v>
      </c>
      <c r="D36" s="324" t="s">
        <v>8</v>
      </c>
      <c r="E36" s="867"/>
      <c r="F36" s="328">
        <f t="shared" si="2"/>
        <v>0</v>
      </c>
      <c r="G36" s="277"/>
      <c r="H36" s="277"/>
      <c r="I36" s="257"/>
    </row>
    <row r="37" spans="1:17" x14ac:dyDescent="0.25">
      <c r="A37" s="297" t="s">
        <v>782</v>
      </c>
      <c r="B37" s="327" t="s">
        <v>526</v>
      </c>
      <c r="C37" s="325">
        <f>2500*2</f>
        <v>5000</v>
      </c>
      <c r="D37" s="324" t="s">
        <v>13</v>
      </c>
      <c r="E37" s="867"/>
      <c r="F37" s="328">
        <f t="shared" si="2"/>
        <v>0</v>
      </c>
      <c r="G37" s="277"/>
      <c r="H37" s="277"/>
      <c r="I37" s="257"/>
    </row>
    <row r="38" spans="1:17" s="340" customFormat="1" x14ac:dyDescent="0.25">
      <c r="A38" s="297" t="s">
        <v>783</v>
      </c>
      <c r="B38" s="327" t="s">
        <v>738</v>
      </c>
      <c r="C38" s="325">
        <f>2500*2*0.6</f>
        <v>3000</v>
      </c>
      <c r="D38" s="324" t="s">
        <v>13</v>
      </c>
      <c r="E38" s="867"/>
      <c r="F38" s="328">
        <f t="shared" si="2"/>
        <v>0</v>
      </c>
      <c r="G38" s="338"/>
      <c r="H38" s="277"/>
      <c r="I38" s="339"/>
      <c r="M38" s="341"/>
      <c r="N38" s="342"/>
      <c r="O38" s="343"/>
      <c r="P38" s="344"/>
      <c r="Q38" s="344"/>
    </row>
    <row r="39" spans="1:17" x14ac:dyDescent="0.25">
      <c r="A39" s="297" t="s">
        <v>784</v>
      </c>
      <c r="B39" s="327" t="s">
        <v>656</v>
      </c>
      <c r="C39" s="325">
        <f>2500*5</f>
        <v>12500</v>
      </c>
      <c r="D39" s="345" t="s">
        <v>11</v>
      </c>
      <c r="E39" s="867"/>
      <c r="F39" s="328">
        <f t="shared" si="2"/>
        <v>0</v>
      </c>
      <c r="G39" s="277"/>
      <c r="H39" s="277"/>
      <c r="I39" s="257"/>
    </row>
    <row r="40" spans="1:17" s="309" customFormat="1" ht="12.75" customHeight="1" x14ac:dyDescent="0.25">
      <c r="A40" s="297" t="s">
        <v>1296</v>
      </c>
      <c r="B40" s="23" t="s">
        <v>658</v>
      </c>
      <c r="C40" s="302">
        <v>1</v>
      </c>
      <c r="D40" s="303" t="s">
        <v>159</v>
      </c>
      <c r="E40" s="21"/>
      <c r="F40" s="304">
        <f t="shared" ref="F40" si="4">ROUND(C40*E40,2)</f>
        <v>0</v>
      </c>
      <c r="G40" s="305"/>
      <c r="H40" s="277"/>
      <c r="I40" s="306"/>
      <c r="J40" s="307"/>
      <c r="K40" s="307"/>
      <c r="L40" s="307"/>
      <c r="M40" s="307"/>
      <c r="N40" s="307"/>
      <c r="O40" s="308"/>
    </row>
    <row r="41" spans="1:17" s="315" customFormat="1" x14ac:dyDescent="0.25">
      <c r="A41" s="310"/>
      <c r="B41" s="311" t="s">
        <v>728</v>
      </c>
      <c r="C41" s="312"/>
      <c r="D41" s="313"/>
      <c r="E41" s="866"/>
      <c r="F41" s="314">
        <f>ROUND(SUM(F26:F40),2)</f>
        <v>0</v>
      </c>
      <c r="G41" s="277"/>
      <c r="H41" s="277"/>
      <c r="I41" s="257"/>
      <c r="M41" s="316"/>
      <c r="N41" s="317"/>
      <c r="O41" s="318"/>
      <c r="P41" s="319"/>
      <c r="Q41" s="319"/>
    </row>
    <row r="42" spans="1:17" s="315" customFormat="1" x14ac:dyDescent="0.25">
      <c r="A42" s="310"/>
      <c r="B42" s="311" t="s">
        <v>646</v>
      </c>
      <c r="C42" s="312"/>
      <c r="D42" s="313"/>
      <c r="E42" s="866"/>
      <c r="F42" s="314">
        <f>+F41+F24</f>
        <v>0</v>
      </c>
      <c r="G42" s="277"/>
      <c r="H42" s="277"/>
      <c r="I42" s="257"/>
      <c r="M42" s="316"/>
      <c r="N42" s="317"/>
      <c r="O42" s="318"/>
      <c r="P42" s="319"/>
      <c r="Q42" s="319"/>
    </row>
    <row r="43" spans="1:17" s="308" customFormat="1" ht="25.5" x14ac:dyDescent="0.25">
      <c r="A43" s="346" t="s">
        <v>647</v>
      </c>
      <c r="B43" s="347" t="s">
        <v>638</v>
      </c>
      <c r="C43" s="22"/>
      <c r="D43" s="348"/>
      <c r="E43" s="21"/>
      <c r="F43" s="349"/>
      <c r="G43" s="277"/>
      <c r="H43" s="277"/>
      <c r="J43" s="307"/>
    </row>
    <row r="44" spans="1:17" s="308" customFormat="1" x14ac:dyDescent="0.25">
      <c r="A44" s="350"/>
      <c r="B44" s="351"/>
      <c r="C44" s="22"/>
      <c r="D44" s="348"/>
      <c r="E44" s="21"/>
      <c r="F44" s="349"/>
      <c r="G44" s="277"/>
      <c r="H44" s="277"/>
      <c r="J44" s="307"/>
    </row>
    <row r="45" spans="1:17" s="354" customFormat="1" x14ac:dyDescent="0.25">
      <c r="A45" s="91">
        <v>1</v>
      </c>
      <c r="B45" s="352" t="s">
        <v>22</v>
      </c>
      <c r="C45" s="353"/>
      <c r="D45" s="275"/>
      <c r="E45" s="21"/>
      <c r="F45" s="349"/>
      <c r="G45" s="277"/>
      <c r="H45" s="277"/>
      <c r="J45" s="355"/>
    </row>
    <row r="46" spans="1:17" s="354" customFormat="1" x14ac:dyDescent="0.25">
      <c r="A46" s="356">
        <v>1.1000000000000001</v>
      </c>
      <c r="B46" s="357" t="s">
        <v>413</v>
      </c>
      <c r="C46" s="353">
        <v>4</v>
      </c>
      <c r="D46" s="275" t="s">
        <v>414</v>
      </c>
      <c r="E46" s="121"/>
      <c r="F46" s="349">
        <f t="shared" ref="F46:F105" si="5">+ROUND(C46*E46,2)</f>
        <v>0</v>
      </c>
      <c r="G46" s="277"/>
      <c r="H46" s="277"/>
      <c r="J46" s="355"/>
    </row>
    <row r="47" spans="1:17" s="308" customFormat="1" ht="13.5" customHeight="1" x14ac:dyDescent="0.25">
      <c r="A47" s="358"/>
      <c r="B47" s="357"/>
      <c r="C47" s="353"/>
      <c r="D47" s="303"/>
      <c r="E47" s="121"/>
      <c r="F47" s="349"/>
      <c r="G47" s="277"/>
      <c r="H47" s="277"/>
      <c r="J47" s="307"/>
    </row>
    <row r="48" spans="1:17" s="354" customFormat="1" x14ac:dyDescent="0.25">
      <c r="A48" s="91">
        <v>2</v>
      </c>
      <c r="B48" s="352" t="s">
        <v>593</v>
      </c>
      <c r="C48" s="353"/>
      <c r="D48" s="275"/>
      <c r="E48" s="21"/>
      <c r="F48" s="349"/>
      <c r="G48" s="277"/>
      <c r="H48" s="277"/>
      <c r="J48" s="355"/>
    </row>
    <row r="49" spans="1:11" s="354" customFormat="1" x14ac:dyDescent="0.25">
      <c r="A49" s="356">
        <f>+A48+0.1</f>
        <v>2.1</v>
      </c>
      <c r="B49" s="357" t="s">
        <v>594</v>
      </c>
      <c r="C49" s="353">
        <v>33453</v>
      </c>
      <c r="D49" s="275" t="s">
        <v>7</v>
      </c>
      <c r="E49" s="21"/>
      <c r="F49" s="349">
        <f t="shared" si="5"/>
        <v>0</v>
      </c>
      <c r="G49" s="277"/>
      <c r="H49" s="277"/>
      <c r="J49" s="355"/>
    </row>
    <row r="50" spans="1:11" s="354" customFormat="1" x14ac:dyDescent="0.25">
      <c r="A50" s="356">
        <f t="shared" ref="A50:A52" si="6">+A49+0.1</f>
        <v>2.2000000000000002</v>
      </c>
      <c r="B50" s="357" t="s">
        <v>595</v>
      </c>
      <c r="C50" s="353">
        <v>180</v>
      </c>
      <c r="D50" s="303" t="s">
        <v>10</v>
      </c>
      <c r="E50" s="21"/>
      <c r="F50" s="349">
        <f t="shared" si="5"/>
        <v>0</v>
      </c>
      <c r="G50" s="277"/>
      <c r="H50" s="277"/>
      <c r="J50" s="355"/>
    </row>
    <row r="51" spans="1:11" s="308" customFormat="1" ht="12.75" customHeight="1" x14ac:dyDescent="0.25">
      <c r="A51" s="356">
        <f t="shared" si="6"/>
        <v>2.2999999999999998</v>
      </c>
      <c r="B51" s="357" t="s">
        <v>596</v>
      </c>
      <c r="C51" s="353">
        <v>2520</v>
      </c>
      <c r="D51" s="303" t="s">
        <v>10</v>
      </c>
      <c r="E51" s="121"/>
      <c r="F51" s="349">
        <f t="shared" si="5"/>
        <v>0</v>
      </c>
      <c r="G51" s="277"/>
      <c r="H51" s="277"/>
      <c r="J51" s="307"/>
    </row>
    <row r="52" spans="1:11" s="354" customFormat="1" ht="25.5" x14ac:dyDescent="0.25">
      <c r="A52" s="356">
        <f t="shared" si="6"/>
        <v>2.4</v>
      </c>
      <c r="B52" s="357" t="s">
        <v>597</v>
      </c>
      <c r="C52" s="353">
        <v>40143.599999999999</v>
      </c>
      <c r="D52" s="275" t="s">
        <v>25</v>
      </c>
      <c r="E52" s="21"/>
      <c r="F52" s="349">
        <f>+ROUND(C52*E52,2)</f>
        <v>0</v>
      </c>
      <c r="G52" s="277"/>
      <c r="H52" s="277"/>
      <c r="J52" s="355"/>
    </row>
    <row r="53" spans="1:11" s="308" customFormat="1" ht="12.75" customHeight="1" x14ac:dyDescent="0.25">
      <c r="A53" s="359"/>
      <c r="B53" s="357"/>
      <c r="C53" s="353"/>
      <c r="D53" s="303"/>
      <c r="E53" s="121"/>
      <c r="F53" s="349"/>
      <c r="G53" s="277"/>
      <c r="H53" s="277"/>
      <c r="J53" s="307"/>
    </row>
    <row r="54" spans="1:11" s="354" customFormat="1" x14ac:dyDescent="0.25">
      <c r="A54" s="91">
        <v>3</v>
      </c>
      <c r="B54" s="352" t="s">
        <v>374</v>
      </c>
      <c r="C54" s="353"/>
      <c r="D54" s="275"/>
      <c r="E54" s="21"/>
      <c r="F54" s="349"/>
      <c r="G54" s="277"/>
      <c r="H54" s="277"/>
      <c r="J54" s="355"/>
    </row>
    <row r="55" spans="1:11" s="354" customFormat="1" x14ac:dyDescent="0.25">
      <c r="A55" s="356">
        <f>+A54+0.1</f>
        <v>3.1</v>
      </c>
      <c r="B55" s="357" t="s">
        <v>598</v>
      </c>
      <c r="C55" s="353">
        <v>5966.99</v>
      </c>
      <c r="D55" s="303" t="s">
        <v>7</v>
      </c>
      <c r="E55" s="121"/>
      <c r="F55" s="349">
        <f t="shared" si="5"/>
        <v>0</v>
      </c>
      <c r="G55" s="277"/>
      <c r="H55" s="277"/>
      <c r="J55" s="355"/>
    </row>
    <row r="56" spans="1:11" s="354" customFormat="1" x14ac:dyDescent="0.25">
      <c r="A56" s="356">
        <f t="shared" ref="A56:A57" si="7">+A55+0.1</f>
        <v>3.2</v>
      </c>
      <c r="B56" s="357" t="s">
        <v>599</v>
      </c>
      <c r="C56" s="353">
        <v>2165.62</v>
      </c>
      <c r="D56" s="303" t="s">
        <v>8</v>
      </c>
      <c r="E56" s="121"/>
      <c r="F56" s="349">
        <f t="shared" si="5"/>
        <v>0</v>
      </c>
      <c r="G56" s="277"/>
      <c r="H56" s="277"/>
      <c r="J56" s="355"/>
    </row>
    <row r="57" spans="1:11" s="354" customFormat="1" x14ac:dyDescent="0.25">
      <c r="A57" s="356">
        <f t="shared" si="7"/>
        <v>3.3</v>
      </c>
      <c r="B57" s="357" t="s">
        <v>600</v>
      </c>
      <c r="C57" s="353">
        <v>4941.78</v>
      </c>
      <c r="D57" s="303" t="s">
        <v>25</v>
      </c>
      <c r="E57" s="868"/>
      <c r="F57" s="349">
        <f t="shared" si="5"/>
        <v>0</v>
      </c>
      <c r="G57" s="277"/>
      <c r="H57" s="277"/>
      <c r="J57" s="355"/>
    </row>
    <row r="58" spans="1:11" s="308" customFormat="1" ht="12.75" customHeight="1" x14ac:dyDescent="0.25">
      <c r="A58" s="350"/>
      <c r="B58" s="351"/>
      <c r="C58" s="22"/>
      <c r="D58" s="348"/>
      <c r="E58" s="21"/>
      <c r="F58" s="349"/>
      <c r="G58" s="277"/>
      <c r="H58" s="277"/>
      <c r="J58" s="307"/>
    </row>
    <row r="59" spans="1:11" s="308" customFormat="1" ht="12.75" customHeight="1" x14ac:dyDescent="0.25">
      <c r="A59" s="91">
        <v>4</v>
      </c>
      <c r="B59" s="360" t="s">
        <v>1297</v>
      </c>
      <c r="C59" s="22"/>
      <c r="D59" s="348"/>
      <c r="E59" s="21"/>
      <c r="F59" s="349"/>
      <c r="G59" s="277"/>
      <c r="H59" s="277"/>
      <c r="J59" s="307"/>
    </row>
    <row r="60" spans="1:11" s="354" customFormat="1" x14ac:dyDescent="0.25">
      <c r="A60" s="356">
        <f>+A59+0.1</f>
        <v>4.0999999999999996</v>
      </c>
      <c r="B60" s="141" t="s">
        <v>601</v>
      </c>
      <c r="C60" s="22">
        <v>524.08000000000004</v>
      </c>
      <c r="D60" s="303" t="s">
        <v>10</v>
      </c>
      <c r="E60" s="121"/>
      <c r="F60" s="349">
        <f t="shared" si="5"/>
        <v>0</v>
      </c>
      <c r="G60" s="277"/>
      <c r="H60" s="277"/>
      <c r="J60" s="355"/>
    </row>
    <row r="61" spans="1:11" s="354" customFormat="1" x14ac:dyDescent="0.25">
      <c r="A61" s="356">
        <f t="shared" ref="A61:A68" si="8">+A60+0.1</f>
        <v>4.2</v>
      </c>
      <c r="B61" s="141" t="s">
        <v>602</v>
      </c>
      <c r="C61" s="22">
        <v>140.08000000000001</v>
      </c>
      <c r="D61" s="303" t="s">
        <v>10</v>
      </c>
      <c r="E61" s="121"/>
      <c r="F61" s="349">
        <f t="shared" si="5"/>
        <v>0</v>
      </c>
      <c r="G61" s="277"/>
      <c r="H61" s="277"/>
      <c r="J61" s="22"/>
      <c r="K61" s="22"/>
    </row>
    <row r="62" spans="1:11" s="354" customFormat="1" x14ac:dyDescent="0.25">
      <c r="A62" s="356">
        <f t="shared" si="8"/>
        <v>4.3</v>
      </c>
      <c r="B62" s="361" t="s">
        <v>603</v>
      </c>
      <c r="C62" s="22">
        <v>145.27000000000001</v>
      </c>
      <c r="D62" s="303" t="s">
        <v>10</v>
      </c>
      <c r="E62" s="121"/>
      <c r="F62" s="349">
        <f t="shared" si="5"/>
        <v>0</v>
      </c>
      <c r="G62" s="277"/>
      <c r="H62" s="277"/>
      <c r="J62" s="22"/>
    </row>
    <row r="63" spans="1:11" s="354" customFormat="1" x14ac:dyDescent="0.25">
      <c r="A63" s="356">
        <f t="shared" si="8"/>
        <v>4.4000000000000004</v>
      </c>
      <c r="B63" s="361" t="s">
        <v>604</v>
      </c>
      <c r="C63" s="22">
        <v>24.72</v>
      </c>
      <c r="D63" s="303" t="s">
        <v>10</v>
      </c>
      <c r="E63" s="121"/>
      <c r="F63" s="349">
        <f t="shared" si="5"/>
        <v>0</v>
      </c>
      <c r="G63" s="277"/>
      <c r="H63" s="277"/>
      <c r="J63" s="355"/>
    </row>
    <row r="64" spans="1:11" s="354" customFormat="1" x14ac:dyDescent="0.25">
      <c r="A64" s="356">
        <f t="shared" si="8"/>
        <v>4.5</v>
      </c>
      <c r="B64" s="361" t="s">
        <v>605</v>
      </c>
      <c r="C64" s="22">
        <v>65.13</v>
      </c>
      <c r="D64" s="303" t="s">
        <v>10</v>
      </c>
      <c r="E64" s="121"/>
      <c r="F64" s="349">
        <f t="shared" si="5"/>
        <v>0</v>
      </c>
      <c r="G64" s="277"/>
      <c r="H64" s="277"/>
      <c r="J64" s="355"/>
    </row>
    <row r="65" spans="1:10" s="354" customFormat="1" x14ac:dyDescent="0.25">
      <c r="A65" s="356">
        <f t="shared" si="8"/>
        <v>4.5999999999999996</v>
      </c>
      <c r="B65" s="141" t="s">
        <v>606</v>
      </c>
      <c r="C65" s="22">
        <v>47.2</v>
      </c>
      <c r="D65" s="303" t="s">
        <v>10</v>
      </c>
      <c r="E65" s="121"/>
      <c r="F65" s="349">
        <f t="shared" si="5"/>
        <v>0</v>
      </c>
      <c r="G65" s="277"/>
      <c r="H65" s="277"/>
      <c r="J65" s="355"/>
    </row>
    <row r="66" spans="1:10" s="354" customFormat="1" x14ac:dyDescent="0.25">
      <c r="A66" s="356">
        <f t="shared" si="8"/>
        <v>4.7</v>
      </c>
      <c r="B66" s="361" t="s">
        <v>607</v>
      </c>
      <c r="C66" s="22">
        <v>104.24</v>
      </c>
      <c r="D66" s="303" t="s">
        <v>10</v>
      </c>
      <c r="E66" s="121"/>
      <c r="F66" s="349">
        <f t="shared" si="5"/>
        <v>0</v>
      </c>
      <c r="G66" s="277"/>
      <c r="H66" s="277"/>
      <c r="J66" s="355"/>
    </row>
    <row r="67" spans="1:10" s="354" customFormat="1" x14ac:dyDescent="0.25">
      <c r="A67" s="356">
        <f t="shared" si="8"/>
        <v>4.8</v>
      </c>
      <c r="B67" s="361" t="s">
        <v>608</v>
      </c>
      <c r="C67" s="22">
        <v>22.02</v>
      </c>
      <c r="D67" s="303" t="s">
        <v>10</v>
      </c>
      <c r="E67" s="121"/>
      <c r="F67" s="349">
        <f t="shared" si="5"/>
        <v>0</v>
      </c>
      <c r="G67" s="277"/>
      <c r="H67" s="277"/>
      <c r="J67" s="355"/>
    </row>
    <row r="68" spans="1:10" s="308" customFormat="1" x14ac:dyDescent="0.25">
      <c r="A68" s="356">
        <f t="shared" si="8"/>
        <v>4.9000000000000004</v>
      </c>
      <c r="B68" s="141" t="s">
        <v>609</v>
      </c>
      <c r="C68" s="22">
        <v>242.36</v>
      </c>
      <c r="D68" s="303" t="s">
        <v>10</v>
      </c>
      <c r="E68" s="121"/>
      <c r="F68" s="349">
        <f t="shared" si="5"/>
        <v>0</v>
      </c>
      <c r="G68" s="277"/>
      <c r="H68" s="277"/>
      <c r="I68" s="307"/>
      <c r="J68" s="22"/>
    </row>
    <row r="69" spans="1:10" s="308" customFormat="1" x14ac:dyDescent="0.25">
      <c r="A69" s="362">
        <v>4.0999999999999996</v>
      </c>
      <c r="B69" s="141" t="s">
        <v>610</v>
      </c>
      <c r="C69" s="22">
        <v>195.9</v>
      </c>
      <c r="D69" s="303" t="s">
        <v>10</v>
      </c>
      <c r="E69" s="121"/>
      <c r="F69" s="349">
        <f t="shared" si="5"/>
        <v>0</v>
      </c>
      <c r="G69" s="277"/>
      <c r="H69" s="277"/>
      <c r="J69" s="307"/>
    </row>
    <row r="70" spans="1:10" s="363" customFormat="1" x14ac:dyDescent="0.25">
      <c r="A70" s="362">
        <v>4.1100000000000003</v>
      </c>
      <c r="B70" s="141" t="s">
        <v>611</v>
      </c>
      <c r="C70" s="22">
        <v>59.77</v>
      </c>
      <c r="D70" s="303" t="s">
        <v>10</v>
      </c>
      <c r="E70" s="121"/>
      <c r="F70" s="349">
        <f t="shared" si="5"/>
        <v>0</v>
      </c>
      <c r="G70" s="277"/>
      <c r="H70" s="277"/>
      <c r="J70" s="364"/>
    </row>
    <row r="71" spans="1:10" s="354" customFormat="1" x14ac:dyDescent="0.25">
      <c r="A71" s="362">
        <v>4.12</v>
      </c>
      <c r="B71" s="141" t="s">
        <v>612</v>
      </c>
      <c r="C71" s="22">
        <v>80.5</v>
      </c>
      <c r="D71" s="303" t="s">
        <v>10</v>
      </c>
      <c r="E71" s="121"/>
      <c r="F71" s="349">
        <f t="shared" si="5"/>
        <v>0</v>
      </c>
      <c r="G71" s="277"/>
      <c r="H71" s="277"/>
      <c r="J71" s="355"/>
    </row>
    <row r="72" spans="1:10" s="354" customFormat="1" x14ac:dyDescent="0.25">
      <c r="A72" s="362">
        <v>4.13</v>
      </c>
      <c r="B72" s="361" t="s">
        <v>613</v>
      </c>
      <c r="C72" s="22">
        <v>1.08</v>
      </c>
      <c r="D72" s="303" t="s">
        <v>10</v>
      </c>
      <c r="E72" s="121"/>
      <c r="F72" s="349">
        <f t="shared" si="5"/>
        <v>0</v>
      </c>
      <c r="G72" s="277"/>
      <c r="H72" s="277"/>
      <c r="J72" s="365"/>
    </row>
    <row r="73" spans="1:10" s="354" customFormat="1" x14ac:dyDescent="0.25">
      <c r="A73" s="362">
        <v>4.1399999999999997</v>
      </c>
      <c r="B73" s="361" t="s">
        <v>614</v>
      </c>
      <c r="C73" s="22">
        <v>3.24</v>
      </c>
      <c r="D73" s="303" t="s">
        <v>10</v>
      </c>
      <c r="E73" s="121"/>
      <c r="F73" s="349">
        <f t="shared" si="5"/>
        <v>0</v>
      </c>
      <c r="G73" s="277"/>
      <c r="H73" s="277"/>
      <c r="J73" s="365"/>
    </row>
    <row r="74" spans="1:10" s="308" customFormat="1" x14ac:dyDescent="0.25">
      <c r="A74" s="362">
        <v>4.1500000000000004</v>
      </c>
      <c r="B74" s="361" t="s">
        <v>615</v>
      </c>
      <c r="C74" s="22">
        <v>1.92</v>
      </c>
      <c r="D74" s="303" t="s">
        <v>10</v>
      </c>
      <c r="E74" s="121"/>
      <c r="F74" s="349">
        <f t="shared" si="5"/>
        <v>0</v>
      </c>
      <c r="G74" s="277"/>
      <c r="H74" s="277"/>
      <c r="J74" s="366"/>
    </row>
    <row r="75" spans="1:10" s="308" customFormat="1" x14ac:dyDescent="0.25">
      <c r="A75" s="362">
        <v>4.16</v>
      </c>
      <c r="B75" s="141" t="s">
        <v>616</v>
      </c>
      <c r="C75" s="22">
        <v>17.32</v>
      </c>
      <c r="D75" s="303" t="s">
        <v>10</v>
      </c>
      <c r="E75" s="121"/>
      <c r="F75" s="349">
        <f t="shared" si="5"/>
        <v>0</v>
      </c>
      <c r="G75" s="277"/>
      <c r="H75" s="277"/>
      <c r="J75" s="22"/>
    </row>
    <row r="76" spans="1:10" s="308" customFormat="1" x14ac:dyDescent="0.25">
      <c r="A76" s="362">
        <v>4.17</v>
      </c>
      <c r="B76" s="141" t="s">
        <v>617</v>
      </c>
      <c r="C76" s="22">
        <v>0.68</v>
      </c>
      <c r="D76" s="303" t="s">
        <v>10</v>
      </c>
      <c r="E76" s="121"/>
      <c r="F76" s="349">
        <f t="shared" si="5"/>
        <v>0</v>
      </c>
      <c r="G76" s="277"/>
      <c r="H76" s="277"/>
      <c r="J76" s="307"/>
    </row>
    <row r="77" spans="1:10" s="354" customFormat="1" x14ac:dyDescent="0.25">
      <c r="A77" s="362">
        <v>4.18</v>
      </c>
      <c r="B77" s="141" t="s">
        <v>639</v>
      </c>
      <c r="C77" s="22">
        <v>48.3</v>
      </c>
      <c r="D77" s="303" t="s">
        <v>10</v>
      </c>
      <c r="E77" s="21"/>
      <c r="F77" s="349">
        <f t="shared" si="5"/>
        <v>0</v>
      </c>
      <c r="G77" s="277"/>
      <c r="H77" s="277"/>
      <c r="J77" s="355"/>
    </row>
    <row r="78" spans="1:10" s="308" customFormat="1" ht="12.75" customHeight="1" x14ac:dyDescent="0.25">
      <c r="A78" s="356"/>
      <c r="B78" s="351"/>
      <c r="C78" s="22"/>
      <c r="D78" s="348"/>
      <c r="E78" s="21"/>
      <c r="F78" s="349"/>
      <c r="G78" s="277"/>
      <c r="H78" s="277"/>
      <c r="J78" s="307"/>
    </row>
    <row r="79" spans="1:10" s="308" customFormat="1" x14ac:dyDescent="0.25">
      <c r="A79" s="91">
        <f>A59+1</f>
        <v>5</v>
      </c>
      <c r="B79" s="11" t="s">
        <v>27</v>
      </c>
      <c r="C79" s="367"/>
      <c r="D79" s="13"/>
      <c r="E79" s="21"/>
      <c r="F79" s="349"/>
      <c r="G79" s="277"/>
      <c r="H79" s="277"/>
      <c r="J79" s="307"/>
    </row>
    <row r="80" spans="1:10" s="354" customFormat="1" x14ac:dyDescent="0.25">
      <c r="A80" s="356">
        <f>+A79+0.1</f>
        <v>5.0999999999999996</v>
      </c>
      <c r="B80" s="141" t="s">
        <v>644</v>
      </c>
      <c r="C80" s="367">
        <v>842.32</v>
      </c>
      <c r="D80" s="13" t="s">
        <v>11</v>
      </c>
      <c r="E80" s="21"/>
      <c r="F80" s="349">
        <f t="shared" si="5"/>
        <v>0</v>
      </c>
      <c r="G80" s="277"/>
      <c r="H80" s="277"/>
      <c r="J80" s="355"/>
    </row>
    <row r="81" spans="1:12" s="354" customFormat="1" x14ac:dyDescent="0.25">
      <c r="A81" s="356">
        <f t="shared" ref="A81:A86" si="9">+A80+0.1</f>
        <v>5.2</v>
      </c>
      <c r="B81" s="141" t="s">
        <v>618</v>
      </c>
      <c r="C81" s="367">
        <v>428.15</v>
      </c>
      <c r="D81" s="13" t="s">
        <v>11</v>
      </c>
      <c r="E81" s="21"/>
      <c r="F81" s="349">
        <f t="shared" si="5"/>
        <v>0</v>
      </c>
      <c r="G81" s="277"/>
      <c r="H81" s="277"/>
      <c r="J81" s="355"/>
    </row>
    <row r="82" spans="1:12" s="354" customFormat="1" x14ac:dyDescent="0.25">
      <c r="A82" s="356">
        <f t="shared" si="9"/>
        <v>5.3</v>
      </c>
      <c r="B82" s="141" t="s">
        <v>619</v>
      </c>
      <c r="C82" s="367">
        <v>414.17</v>
      </c>
      <c r="D82" s="13" t="s">
        <v>11</v>
      </c>
      <c r="E82" s="21"/>
      <c r="F82" s="349">
        <f t="shared" si="5"/>
        <v>0</v>
      </c>
      <c r="G82" s="277"/>
      <c r="H82" s="277"/>
      <c r="J82" s="355"/>
    </row>
    <row r="83" spans="1:12" s="354" customFormat="1" ht="12.75" customHeight="1" x14ac:dyDescent="0.25">
      <c r="A83" s="356">
        <f t="shared" si="9"/>
        <v>5.4</v>
      </c>
      <c r="B83" s="141" t="s">
        <v>620</v>
      </c>
      <c r="C83" s="367">
        <v>107.7</v>
      </c>
      <c r="D83" s="13" t="s">
        <v>11</v>
      </c>
      <c r="E83" s="21"/>
      <c r="F83" s="349">
        <f t="shared" si="5"/>
        <v>0</v>
      </c>
      <c r="G83" s="277"/>
      <c r="H83" s="277"/>
      <c r="J83" s="355"/>
    </row>
    <row r="84" spans="1:12" s="354" customFormat="1" ht="12.75" customHeight="1" x14ac:dyDescent="0.25">
      <c r="A84" s="356">
        <f t="shared" si="9"/>
        <v>5.5</v>
      </c>
      <c r="B84" s="141" t="s">
        <v>621</v>
      </c>
      <c r="C84" s="367">
        <v>120.01</v>
      </c>
      <c r="D84" s="13" t="s">
        <v>11</v>
      </c>
      <c r="E84" s="21"/>
      <c r="F84" s="349">
        <f t="shared" si="5"/>
        <v>0</v>
      </c>
      <c r="G84" s="277"/>
      <c r="H84" s="277"/>
      <c r="J84" s="355"/>
    </row>
    <row r="85" spans="1:12" s="354" customFormat="1" ht="12.75" customHeight="1" x14ac:dyDescent="0.25">
      <c r="A85" s="356">
        <f t="shared" si="9"/>
        <v>5.6</v>
      </c>
      <c r="B85" s="141" t="s">
        <v>32</v>
      </c>
      <c r="C85" s="367">
        <v>483.3</v>
      </c>
      <c r="D85" s="13" t="s">
        <v>13</v>
      </c>
      <c r="E85" s="21"/>
      <c r="F85" s="349">
        <f t="shared" si="5"/>
        <v>0</v>
      </c>
      <c r="G85" s="277"/>
      <c r="H85" s="277"/>
      <c r="J85" s="355"/>
    </row>
    <row r="86" spans="1:12" s="354" customFormat="1" ht="12.75" customHeight="1" x14ac:dyDescent="0.25">
      <c r="A86" s="356">
        <f t="shared" si="9"/>
        <v>5.7</v>
      </c>
      <c r="B86" s="351" t="s">
        <v>622</v>
      </c>
      <c r="C86" s="22">
        <v>294.76</v>
      </c>
      <c r="D86" s="13" t="s">
        <v>11</v>
      </c>
      <c r="E86" s="21"/>
      <c r="F86" s="349">
        <f t="shared" si="5"/>
        <v>0</v>
      </c>
      <c r="G86" s="277"/>
      <c r="H86" s="277"/>
      <c r="J86" s="355"/>
    </row>
    <row r="87" spans="1:12" s="308" customFormat="1" ht="12.75" customHeight="1" x14ac:dyDescent="0.25">
      <c r="A87" s="350"/>
      <c r="B87" s="351"/>
      <c r="C87" s="22"/>
      <c r="D87" s="348"/>
      <c r="E87" s="21"/>
      <c r="F87" s="349"/>
      <c r="G87" s="277"/>
      <c r="H87" s="277"/>
      <c r="J87" s="307"/>
    </row>
    <row r="88" spans="1:12" s="354" customFormat="1" ht="25.5" x14ac:dyDescent="0.25">
      <c r="A88" s="356">
        <v>6</v>
      </c>
      <c r="B88" s="368" t="s">
        <v>420</v>
      </c>
      <c r="C88" s="22">
        <v>632.79999999999995</v>
      </c>
      <c r="D88" s="348" t="s">
        <v>13</v>
      </c>
      <c r="E88" s="21"/>
      <c r="F88" s="349">
        <f t="shared" si="5"/>
        <v>0</v>
      </c>
      <c r="G88" s="277"/>
      <c r="H88" s="277"/>
      <c r="J88" s="355"/>
    </row>
    <row r="89" spans="1:12" s="308" customFormat="1" ht="12.75" customHeight="1" x14ac:dyDescent="0.25">
      <c r="A89" s="350"/>
      <c r="B89" s="351"/>
      <c r="C89" s="22"/>
      <c r="D89" s="348"/>
      <c r="E89" s="21"/>
      <c r="F89" s="349"/>
      <c r="G89" s="277"/>
      <c r="H89" s="277"/>
      <c r="J89" s="307"/>
    </row>
    <row r="90" spans="1:12" s="354" customFormat="1" x14ac:dyDescent="0.25">
      <c r="A90" s="91">
        <f>A88+1</f>
        <v>7</v>
      </c>
      <c r="B90" s="369" t="s">
        <v>623</v>
      </c>
      <c r="C90" s="22"/>
      <c r="D90" s="348"/>
      <c r="E90" s="21"/>
      <c r="F90" s="349"/>
      <c r="G90" s="277"/>
      <c r="H90" s="277"/>
      <c r="J90" s="355"/>
    </row>
    <row r="91" spans="1:12" s="354" customFormat="1" ht="12.75" customHeight="1" x14ac:dyDescent="0.25">
      <c r="A91" s="356">
        <f>A90+0.1</f>
        <v>7.1</v>
      </c>
      <c r="B91" s="370" t="s">
        <v>624</v>
      </c>
      <c r="C91" s="22">
        <v>145.5</v>
      </c>
      <c r="D91" s="303" t="s">
        <v>10</v>
      </c>
      <c r="E91" s="21"/>
      <c r="F91" s="349">
        <f t="shared" si="5"/>
        <v>0</v>
      </c>
      <c r="G91" s="277"/>
      <c r="H91" s="277"/>
      <c r="J91" s="355"/>
    </row>
    <row r="92" spans="1:12" s="354" customFormat="1" ht="12.75" customHeight="1" x14ac:dyDescent="0.25">
      <c r="A92" s="350"/>
      <c r="B92" s="351"/>
      <c r="C92" s="22"/>
      <c r="D92" s="348"/>
      <c r="E92" s="21"/>
      <c r="F92" s="349"/>
      <c r="G92" s="277"/>
      <c r="H92" s="277"/>
      <c r="J92" s="355"/>
    </row>
    <row r="93" spans="1:12" s="354" customFormat="1" ht="12.75" customHeight="1" x14ac:dyDescent="0.25">
      <c r="A93" s="91">
        <f>A90+1</f>
        <v>8</v>
      </c>
      <c r="B93" s="371" t="s">
        <v>181</v>
      </c>
      <c r="C93" s="367"/>
      <c r="D93" s="13"/>
      <c r="E93" s="21"/>
      <c r="F93" s="349"/>
      <c r="G93" s="277"/>
      <c r="H93" s="277"/>
      <c r="J93" s="355"/>
    </row>
    <row r="94" spans="1:12" s="354" customFormat="1" ht="25.5" x14ac:dyDescent="0.25">
      <c r="A94" s="356">
        <f>A93+0.1</f>
        <v>8.1</v>
      </c>
      <c r="B94" s="12" t="s">
        <v>625</v>
      </c>
      <c r="C94" s="367">
        <v>18.850000000000001</v>
      </c>
      <c r="D94" s="13" t="s">
        <v>13</v>
      </c>
      <c r="E94" s="21"/>
      <c r="F94" s="349">
        <f t="shared" si="5"/>
        <v>0</v>
      </c>
      <c r="G94" s="277"/>
      <c r="H94" s="277"/>
      <c r="J94" s="355"/>
    </row>
    <row r="95" spans="1:12" s="354" customFormat="1" x14ac:dyDescent="0.25">
      <c r="A95" s="356">
        <f t="shared" ref="A95:A102" si="10">A94+0.1</f>
        <v>8.1999999999999993</v>
      </c>
      <c r="B95" s="12" t="s">
        <v>626</v>
      </c>
      <c r="C95" s="367">
        <v>1</v>
      </c>
      <c r="D95" s="13" t="s">
        <v>12</v>
      </c>
      <c r="E95" s="21"/>
      <c r="F95" s="349">
        <f t="shared" si="5"/>
        <v>0</v>
      </c>
      <c r="G95" s="277"/>
      <c r="H95" s="277"/>
      <c r="J95" s="355"/>
    </row>
    <row r="96" spans="1:12" s="354" customFormat="1" ht="25.5" x14ac:dyDescent="0.25">
      <c r="A96" s="356">
        <f t="shared" si="10"/>
        <v>8.3000000000000007</v>
      </c>
      <c r="B96" s="12" t="s">
        <v>627</v>
      </c>
      <c r="C96" s="367">
        <v>1</v>
      </c>
      <c r="D96" s="13" t="s">
        <v>12</v>
      </c>
      <c r="E96" s="21"/>
      <c r="F96" s="349">
        <f t="shared" si="5"/>
        <v>0</v>
      </c>
      <c r="G96" s="277"/>
      <c r="H96" s="277"/>
      <c r="J96" s="355"/>
      <c r="L96" s="355"/>
    </row>
    <row r="97" spans="1:17" s="354" customFormat="1" ht="27" customHeight="1" x14ac:dyDescent="0.25">
      <c r="A97" s="356">
        <f t="shared" si="10"/>
        <v>8.4</v>
      </c>
      <c r="B97" s="12" t="s">
        <v>1324</v>
      </c>
      <c r="C97" s="367">
        <v>36</v>
      </c>
      <c r="D97" s="13" t="s">
        <v>12</v>
      </c>
      <c r="E97" s="21"/>
      <c r="F97" s="349">
        <f t="shared" si="5"/>
        <v>0</v>
      </c>
      <c r="G97" s="277"/>
      <c r="H97" s="277"/>
      <c r="J97" s="355"/>
    </row>
    <row r="98" spans="1:17" s="354" customFormat="1" x14ac:dyDescent="0.25">
      <c r="A98" s="356">
        <f t="shared" si="10"/>
        <v>8.5</v>
      </c>
      <c r="B98" s="372" t="s">
        <v>628</v>
      </c>
      <c r="C98" s="367">
        <v>3</v>
      </c>
      <c r="D98" s="13" t="s">
        <v>12</v>
      </c>
      <c r="E98" s="21"/>
      <c r="F98" s="349">
        <f t="shared" si="5"/>
        <v>0</v>
      </c>
      <c r="G98" s="277"/>
      <c r="H98" s="277"/>
      <c r="J98" s="355"/>
    </row>
    <row r="99" spans="1:17" s="354" customFormat="1" ht="14.25" customHeight="1" x14ac:dyDescent="0.25">
      <c r="A99" s="356">
        <f t="shared" si="10"/>
        <v>8.6</v>
      </c>
      <c r="B99" s="141" t="s">
        <v>629</v>
      </c>
      <c r="C99" s="367">
        <v>3</v>
      </c>
      <c r="D99" s="13" t="s">
        <v>12</v>
      </c>
      <c r="E99" s="21"/>
      <c r="F99" s="349">
        <f t="shared" si="5"/>
        <v>0</v>
      </c>
      <c r="G99" s="277"/>
      <c r="H99" s="277"/>
      <c r="J99" s="355"/>
    </row>
    <row r="100" spans="1:17" s="354" customFormat="1" ht="38.25" x14ac:dyDescent="0.25">
      <c r="A100" s="356">
        <f t="shared" si="10"/>
        <v>8.6999999999999993</v>
      </c>
      <c r="B100" s="357" t="s">
        <v>630</v>
      </c>
      <c r="C100" s="373">
        <v>2</v>
      </c>
      <c r="D100" s="13" t="s">
        <v>12</v>
      </c>
      <c r="E100" s="21"/>
      <c r="F100" s="349">
        <f t="shared" si="5"/>
        <v>0</v>
      </c>
      <c r="G100" s="277"/>
      <c r="H100" s="277"/>
      <c r="J100" s="355"/>
    </row>
    <row r="101" spans="1:17" s="354" customFormat="1" ht="38.25" x14ac:dyDescent="0.25">
      <c r="A101" s="356">
        <f t="shared" si="10"/>
        <v>8.8000000000000007</v>
      </c>
      <c r="B101" s="357" t="s">
        <v>631</v>
      </c>
      <c r="C101" s="373">
        <v>1</v>
      </c>
      <c r="D101" s="13" t="s">
        <v>12</v>
      </c>
      <c r="E101" s="21"/>
      <c r="F101" s="349">
        <f t="shared" si="5"/>
        <v>0</v>
      </c>
      <c r="G101" s="277"/>
      <c r="H101" s="277"/>
      <c r="J101" s="355"/>
    </row>
    <row r="102" spans="1:17" s="354" customFormat="1" ht="38.25" x14ac:dyDescent="0.25">
      <c r="A102" s="356">
        <f t="shared" si="10"/>
        <v>8.9</v>
      </c>
      <c r="B102" s="357" t="s">
        <v>632</v>
      </c>
      <c r="C102" s="373">
        <v>1</v>
      </c>
      <c r="D102" s="13" t="s">
        <v>12</v>
      </c>
      <c r="E102" s="21"/>
      <c r="F102" s="349">
        <f t="shared" si="5"/>
        <v>0</v>
      </c>
      <c r="G102" s="277"/>
      <c r="H102" s="277"/>
      <c r="J102" s="355"/>
    </row>
    <row r="103" spans="1:17" s="354" customFormat="1" ht="38.25" x14ac:dyDescent="0.25">
      <c r="A103" s="89">
        <v>8.1</v>
      </c>
      <c r="B103" s="357" t="s">
        <v>633</v>
      </c>
      <c r="C103" s="373">
        <v>1</v>
      </c>
      <c r="D103" s="13" t="s">
        <v>12</v>
      </c>
      <c r="E103" s="21"/>
      <c r="F103" s="349">
        <f t="shared" si="5"/>
        <v>0</v>
      </c>
      <c r="G103" s="277"/>
      <c r="H103" s="277"/>
      <c r="J103" s="355"/>
    </row>
    <row r="104" spans="1:17" s="354" customFormat="1" ht="38.25" x14ac:dyDescent="0.25">
      <c r="A104" s="89">
        <v>8.11</v>
      </c>
      <c r="B104" s="357" t="s">
        <v>634</v>
      </c>
      <c r="C104" s="373">
        <v>1</v>
      </c>
      <c r="D104" s="13" t="s">
        <v>12</v>
      </c>
      <c r="E104" s="21"/>
      <c r="F104" s="349">
        <f t="shared" si="5"/>
        <v>0</v>
      </c>
      <c r="G104" s="277"/>
      <c r="H104" s="277"/>
      <c r="J104" s="355"/>
      <c r="M104" s="22"/>
      <c r="N104" s="22"/>
    </row>
    <row r="105" spans="1:17" s="354" customFormat="1" ht="25.5" x14ac:dyDescent="0.25">
      <c r="A105" s="89">
        <v>8.1199999999999992</v>
      </c>
      <c r="B105" s="368" t="s">
        <v>635</v>
      </c>
      <c r="C105" s="373">
        <v>6</v>
      </c>
      <c r="D105" s="13" t="s">
        <v>12</v>
      </c>
      <c r="E105" s="21"/>
      <c r="F105" s="349">
        <f t="shared" si="5"/>
        <v>0</v>
      </c>
      <c r="G105" s="277"/>
      <c r="H105" s="277"/>
      <c r="J105" s="355"/>
    </row>
    <row r="106" spans="1:17" s="315" customFormat="1" x14ac:dyDescent="0.25">
      <c r="A106" s="374"/>
      <c r="B106" s="311" t="s">
        <v>648</v>
      </c>
      <c r="C106" s="375"/>
      <c r="D106" s="275"/>
      <c r="E106" s="869"/>
      <c r="F106" s="314">
        <f>ROUND(SUM(F43:F105),2)</f>
        <v>0</v>
      </c>
      <c r="G106" s="277"/>
      <c r="H106" s="277"/>
      <c r="I106" s="257"/>
      <c r="M106" s="377"/>
      <c r="N106" s="378"/>
      <c r="O106" s="318"/>
      <c r="P106" s="379"/>
      <c r="Q106" s="379"/>
    </row>
    <row r="107" spans="1:17" s="315" customFormat="1" ht="4.5" customHeight="1" x14ac:dyDescent="0.25">
      <c r="A107" s="310"/>
      <c r="B107" s="311"/>
      <c r="C107" s="312"/>
      <c r="D107" s="313"/>
      <c r="E107" s="866"/>
      <c r="F107" s="314"/>
      <c r="G107" s="277"/>
      <c r="H107" s="277"/>
      <c r="I107" s="257"/>
      <c r="M107" s="316"/>
      <c r="N107" s="317"/>
      <c r="O107" s="318"/>
      <c r="P107" s="319"/>
      <c r="Q107" s="319"/>
    </row>
    <row r="108" spans="1:17" s="385" customFormat="1" ht="38.25" x14ac:dyDescent="0.25">
      <c r="A108" s="380" t="s">
        <v>649</v>
      </c>
      <c r="B108" s="381" t="s">
        <v>1370</v>
      </c>
      <c r="C108" s="382"/>
      <c r="D108" s="383"/>
      <c r="E108" s="870"/>
      <c r="F108" s="384"/>
      <c r="G108" s="338"/>
      <c r="H108" s="277"/>
      <c r="I108" s="339"/>
    </row>
    <row r="109" spans="1:17" s="393" customFormat="1" x14ac:dyDescent="0.25">
      <c r="A109" s="386"/>
      <c r="B109" s="387"/>
      <c r="C109" s="388"/>
      <c r="D109" s="389"/>
      <c r="E109" s="871"/>
      <c r="F109" s="390"/>
      <c r="G109" s="391"/>
      <c r="H109" s="277"/>
      <c r="I109" s="392"/>
    </row>
    <row r="110" spans="1:17" s="393" customFormat="1" x14ac:dyDescent="0.25">
      <c r="A110" s="123">
        <v>1</v>
      </c>
      <c r="B110" s="274" t="s">
        <v>22</v>
      </c>
      <c r="C110" s="394"/>
      <c r="D110" s="395"/>
      <c r="E110" s="872"/>
      <c r="F110" s="396"/>
      <c r="G110" s="391"/>
      <c r="H110" s="277"/>
      <c r="I110" s="392"/>
    </row>
    <row r="111" spans="1:17" s="393" customFormat="1" x14ac:dyDescent="0.25">
      <c r="A111" s="397">
        <f>A110+0.1</f>
        <v>1.1000000000000001</v>
      </c>
      <c r="B111" s="398" t="s">
        <v>18</v>
      </c>
      <c r="C111" s="394">
        <v>600</v>
      </c>
      <c r="D111" s="395" t="s">
        <v>13</v>
      </c>
      <c r="E111" s="872"/>
      <c r="F111" s="396">
        <f>ROUND(C111*E111,2)</f>
        <v>0</v>
      </c>
      <c r="G111" s="391"/>
      <c r="H111" s="277"/>
      <c r="I111" s="392"/>
    </row>
    <row r="112" spans="1:17" s="385" customFormat="1" x14ac:dyDescent="0.25">
      <c r="A112" s="399"/>
      <c r="B112" s="400"/>
      <c r="C112" s="401"/>
      <c r="D112" s="402"/>
      <c r="E112" s="873"/>
      <c r="F112" s="403">
        <f t="shared" ref="F112:F118" si="11">ROUND(C112*E112,2)</f>
        <v>0</v>
      </c>
      <c r="G112" s="338"/>
      <c r="H112" s="277"/>
      <c r="I112" s="339"/>
    </row>
    <row r="113" spans="1:17" s="393" customFormat="1" x14ac:dyDescent="0.25">
      <c r="A113" s="81">
        <v>2</v>
      </c>
      <c r="B113" s="404" t="s">
        <v>206</v>
      </c>
      <c r="C113" s="394"/>
      <c r="D113" s="395"/>
      <c r="E113" s="872"/>
      <c r="F113" s="396">
        <f t="shared" si="11"/>
        <v>0</v>
      </c>
      <c r="G113" s="391"/>
      <c r="H113" s="277"/>
      <c r="I113" s="392"/>
    </row>
    <row r="114" spans="1:17" s="393" customFormat="1" x14ac:dyDescent="0.25">
      <c r="A114" s="405">
        <f>A113+0.1</f>
        <v>2.1</v>
      </c>
      <c r="B114" s="398" t="s">
        <v>729</v>
      </c>
      <c r="C114" s="394">
        <v>600</v>
      </c>
      <c r="D114" s="406" t="s">
        <v>13</v>
      </c>
      <c r="E114" s="874"/>
      <c r="F114" s="396">
        <f t="shared" si="11"/>
        <v>0</v>
      </c>
      <c r="G114" s="391"/>
      <c r="H114" s="277"/>
      <c r="I114" s="392"/>
    </row>
    <row r="115" spans="1:17" s="393" customFormat="1" x14ac:dyDescent="0.25">
      <c r="A115" s="405"/>
      <c r="B115" s="398"/>
      <c r="C115" s="394"/>
      <c r="D115" s="406"/>
      <c r="E115" s="874"/>
      <c r="F115" s="396">
        <f t="shared" si="11"/>
        <v>0</v>
      </c>
      <c r="G115" s="391"/>
      <c r="H115" s="277"/>
      <c r="I115" s="392"/>
    </row>
    <row r="116" spans="1:17" s="393" customFormat="1" x14ac:dyDescent="0.25">
      <c r="A116" s="81">
        <f>A113+1</f>
        <v>3</v>
      </c>
      <c r="B116" s="407" t="s">
        <v>207</v>
      </c>
      <c r="C116" s="394"/>
      <c r="D116" s="395"/>
      <c r="E116" s="874"/>
      <c r="F116" s="396">
        <f t="shared" si="11"/>
        <v>0</v>
      </c>
      <c r="G116" s="391"/>
      <c r="H116" s="277"/>
      <c r="I116" s="392"/>
    </row>
    <row r="117" spans="1:17" s="393" customFormat="1" x14ac:dyDescent="0.25">
      <c r="A117" s="405">
        <f>A116+0.1</f>
        <v>3.1</v>
      </c>
      <c r="B117" s="398" t="s">
        <v>729</v>
      </c>
      <c r="C117" s="394">
        <v>600</v>
      </c>
      <c r="D117" s="395" t="s">
        <v>13</v>
      </c>
      <c r="E117" s="874"/>
      <c r="F117" s="396">
        <f t="shared" si="11"/>
        <v>0</v>
      </c>
      <c r="G117" s="391"/>
      <c r="H117" s="277"/>
      <c r="I117" s="392"/>
    </row>
    <row r="118" spans="1:17" s="393" customFormat="1" x14ac:dyDescent="0.25">
      <c r="A118" s="81"/>
      <c r="B118" s="408"/>
      <c r="C118" s="394"/>
      <c r="D118" s="395"/>
      <c r="E118" s="874"/>
      <c r="F118" s="396">
        <f t="shared" si="11"/>
        <v>0</v>
      </c>
      <c r="G118" s="391"/>
      <c r="H118" s="277"/>
      <c r="I118" s="392"/>
    </row>
    <row r="119" spans="1:17" s="393" customFormat="1" x14ac:dyDescent="0.25">
      <c r="A119" s="81">
        <v>4</v>
      </c>
      <c r="B119" s="409" t="s">
        <v>567</v>
      </c>
      <c r="C119" s="394">
        <v>15</v>
      </c>
      <c r="D119" s="395" t="s">
        <v>194</v>
      </c>
      <c r="E119" s="874"/>
      <c r="F119" s="396">
        <f>ROUND(C119*E119,2)/100</f>
        <v>0</v>
      </c>
      <c r="G119" s="391"/>
      <c r="H119" s="277"/>
      <c r="I119" s="392"/>
    </row>
    <row r="120" spans="1:17" s="393" customFormat="1" x14ac:dyDescent="0.25">
      <c r="A120" s="81"/>
      <c r="B120" s="408"/>
      <c r="C120" s="394"/>
      <c r="D120" s="395"/>
      <c r="E120" s="874"/>
      <c r="F120" s="396"/>
      <c r="G120" s="391"/>
      <c r="H120" s="277"/>
      <c r="I120" s="392"/>
    </row>
    <row r="121" spans="1:17" s="415" customFormat="1" x14ac:dyDescent="0.25">
      <c r="A121" s="410">
        <v>5</v>
      </c>
      <c r="B121" s="411" t="s">
        <v>405</v>
      </c>
      <c r="C121" s="412"/>
      <c r="D121" s="413"/>
      <c r="E121" s="875"/>
      <c r="F121" s="414">
        <f t="shared" ref="F121:F122" si="12">ROUND(C121*E121,2)</f>
        <v>0</v>
      </c>
      <c r="G121" s="391"/>
      <c r="H121" s="277"/>
      <c r="I121" s="392"/>
      <c r="M121" s="416"/>
      <c r="N121" s="417"/>
      <c r="O121" s="418"/>
      <c r="P121" s="419"/>
      <c r="Q121" s="419"/>
    </row>
    <row r="122" spans="1:17" s="415" customFormat="1" x14ac:dyDescent="0.25">
      <c r="A122" s="420">
        <v>5.0999999999999996</v>
      </c>
      <c r="B122" s="398" t="s">
        <v>729</v>
      </c>
      <c r="C122" s="412">
        <v>600</v>
      </c>
      <c r="D122" s="413" t="s">
        <v>13</v>
      </c>
      <c r="E122" s="875"/>
      <c r="F122" s="414">
        <f t="shared" si="12"/>
        <v>0</v>
      </c>
      <c r="G122" s="391"/>
      <c r="H122" s="277"/>
      <c r="I122" s="392"/>
      <c r="M122" s="416"/>
      <c r="N122" s="417"/>
      <c r="O122" s="418"/>
      <c r="P122" s="419"/>
      <c r="Q122" s="419"/>
    </row>
    <row r="123" spans="1:17" s="415" customFormat="1" x14ac:dyDescent="0.25">
      <c r="A123" s="410"/>
      <c r="B123" s="411"/>
      <c r="C123" s="412"/>
      <c r="D123" s="413"/>
      <c r="E123" s="875"/>
      <c r="F123" s="414"/>
      <c r="G123" s="391"/>
      <c r="H123" s="277"/>
      <c r="I123" s="392"/>
      <c r="M123" s="416"/>
      <c r="N123" s="417"/>
      <c r="O123" s="418"/>
      <c r="P123" s="419"/>
      <c r="Q123" s="419"/>
    </row>
    <row r="124" spans="1:17" s="415" customFormat="1" x14ac:dyDescent="0.25">
      <c r="A124" s="410">
        <v>6</v>
      </c>
      <c r="B124" s="411" t="s">
        <v>1298</v>
      </c>
      <c r="C124" s="412"/>
      <c r="D124" s="413"/>
      <c r="E124" s="875"/>
      <c r="F124" s="414">
        <f t="shared" ref="F124:F130" si="13">ROUND(C124*E124,2)</f>
        <v>0</v>
      </c>
      <c r="G124" s="391"/>
      <c r="H124" s="277"/>
      <c r="I124" s="392"/>
      <c r="M124" s="416"/>
      <c r="N124" s="417"/>
      <c r="O124" s="418"/>
      <c r="P124" s="419"/>
      <c r="Q124" s="419"/>
    </row>
    <row r="125" spans="1:17" s="308" customFormat="1" x14ac:dyDescent="0.25">
      <c r="A125" s="217">
        <v>6.1</v>
      </c>
      <c r="B125" s="421" t="s">
        <v>374</v>
      </c>
      <c r="C125" s="422"/>
      <c r="D125" s="27"/>
      <c r="E125" s="876"/>
      <c r="F125" s="423"/>
      <c r="G125" s="277"/>
      <c r="H125" s="277"/>
      <c r="J125" s="307"/>
    </row>
    <row r="126" spans="1:17" s="308" customFormat="1" x14ac:dyDescent="0.25">
      <c r="A126" s="79" t="s">
        <v>785</v>
      </c>
      <c r="B126" s="23" t="s">
        <v>636</v>
      </c>
      <c r="C126" s="424">
        <f>3.9*100</f>
        <v>390</v>
      </c>
      <c r="D126" s="425" t="s">
        <v>7</v>
      </c>
      <c r="E126" s="877"/>
      <c r="F126" s="423">
        <f t="shared" ref="F126:F128" si="14">ROUND(C126*E126,2)</f>
        <v>0</v>
      </c>
      <c r="G126" s="277"/>
      <c r="H126" s="277"/>
      <c r="J126" s="307"/>
    </row>
    <row r="127" spans="1:17" s="308" customFormat="1" ht="25.5" x14ac:dyDescent="0.25">
      <c r="A127" s="79" t="s">
        <v>786</v>
      </c>
      <c r="B127" s="368" t="s">
        <v>637</v>
      </c>
      <c r="C127" s="426">
        <f>1.3*100</f>
        <v>130</v>
      </c>
      <c r="D127" s="425" t="s">
        <v>8</v>
      </c>
      <c r="E127" s="876"/>
      <c r="F127" s="423">
        <f t="shared" si="14"/>
        <v>0</v>
      </c>
      <c r="G127" s="277"/>
      <c r="H127" s="277"/>
      <c r="J127" s="307"/>
    </row>
    <row r="128" spans="1:17" s="308" customFormat="1" x14ac:dyDescent="0.25">
      <c r="A128" s="79" t="s">
        <v>787</v>
      </c>
      <c r="B128" s="368" t="s">
        <v>559</v>
      </c>
      <c r="C128" s="426">
        <f>3.38*100</f>
        <v>338</v>
      </c>
      <c r="D128" s="425" t="s">
        <v>25</v>
      </c>
      <c r="E128" s="868"/>
      <c r="F128" s="423">
        <f t="shared" si="14"/>
        <v>0</v>
      </c>
      <c r="G128" s="277"/>
      <c r="H128" s="277"/>
      <c r="J128" s="307"/>
    </row>
    <row r="129" spans="1:17" s="308" customFormat="1" x14ac:dyDescent="0.25">
      <c r="A129" s="217">
        <v>6.2</v>
      </c>
      <c r="B129" s="421" t="s">
        <v>739</v>
      </c>
      <c r="C129" s="422"/>
      <c r="D129" s="27"/>
      <c r="E129" s="876"/>
      <c r="F129" s="423"/>
      <c r="G129" s="277"/>
      <c r="H129" s="277"/>
      <c r="J129" s="307"/>
    </row>
    <row r="130" spans="1:17" s="415" customFormat="1" ht="25.5" x14ac:dyDescent="0.25">
      <c r="A130" s="420" t="s">
        <v>788</v>
      </c>
      <c r="B130" s="126" t="s">
        <v>740</v>
      </c>
      <c r="C130" s="412">
        <v>100</v>
      </c>
      <c r="D130" s="413" t="s">
        <v>12</v>
      </c>
      <c r="E130" s="875"/>
      <c r="F130" s="414">
        <f t="shared" si="13"/>
        <v>0</v>
      </c>
      <c r="G130" s="391"/>
      <c r="H130" s="277"/>
      <c r="I130" s="392"/>
      <c r="M130" s="416"/>
      <c r="N130" s="417"/>
      <c r="O130" s="418"/>
      <c r="P130" s="419"/>
      <c r="Q130" s="419"/>
    </row>
    <row r="131" spans="1:17" s="393" customFormat="1" x14ac:dyDescent="0.25">
      <c r="A131" s="81"/>
      <c r="B131" s="427"/>
      <c r="C131" s="394"/>
      <c r="D131" s="395"/>
      <c r="E131" s="878"/>
      <c r="F131" s="396">
        <f t="shared" ref="F131:F134" si="15">ROUND(C131*E131,2)</f>
        <v>0</v>
      </c>
      <c r="G131" s="391"/>
      <c r="H131" s="277"/>
      <c r="I131" s="392"/>
    </row>
    <row r="132" spans="1:17" s="393" customFormat="1" ht="52.5" customHeight="1" x14ac:dyDescent="0.25">
      <c r="A132" s="81">
        <v>7</v>
      </c>
      <c r="B132" s="428" t="s">
        <v>208</v>
      </c>
      <c r="C132" s="429">
        <v>600</v>
      </c>
      <c r="D132" s="430" t="s">
        <v>13</v>
      </c>
      <c r="E132" s="879"/>
      <c r="F132" s="396">
        <f t="shared" si="15"/>
        <v>0</v>
      </c>
      <c r="G132" s="391"/>
      <c r="H132" s="277"/>
      <c r="I132" s="392"/>
    </row>
    <row r="133" spans="1:17" s="393" customFormat="1" x14ac:dyDescent="0.25">
      <c r="A133" s="431"/>
      <c r="B133" s="329"/>
      <c r="C133" s="429"/>
      <c r="D133" s="430"/>
      <c r="E133" s="880"/>
      <c r="F133" s="396">
        <f t="shared" si="15"/>
        <v>0</v>
      </c>
      <c r="G133" s="391"/>
      <c r="H133" s="277"/>
      <c r="I133" s="392"/>
    </row>
    <row r="134" spans="1:17" s="393" customFormat="1" x14ac:dyDescent="0.25">
      <c r="A134" s="81">
        <v>8</v>
      </c>
      <c r="B134" s="329" t="s">
        <v>730</v>
      </c>
      <c r="C134" s="429">
        <v>600</v>
      </c>
      <c r="D134" s="395" t="s">
        <v>13</v>
      </c>
      <c r="E134" s="881"/>
      <c r="F134" s="396">
        <f t="shared" si="15"/>
        <v>0</v>
      </c>
      <c r="G134" s="391"/>
      <c r="H134" s="277"/>
      <c r="I134" s="392"/>
    </row>
    <row r="135" spans="1:17" s="437" customFormat="1" x14ac:dyDescent="0.25">
      <c r="A135" s="432"/>
      <c r="B135" s="433" t="s">
        <v>650</v>
      </c>
      <c r="C135" s="434"/>
      <c r="D135" s="435"/>
      <c r="E135" s="866"/>
      <c r="F135" s="436">
        <f>SUM(F109:F134)</f>
        <v>0</v>
      </c>
      <c r="G135" s="338"/>
      <c r="H135" s="277"/>
      <c r="I135" s="339"/>
      <c r="M135" s="438"/>
      <c r="N135" s="439"/>
      <c r="O135" s="440"/>
      <c r="P135" s="441"/>
      <c r="Q135" s="441"/>
    </row>
    <row r="136" spans="1:17" s="315" customFormat="1" x14ac:dyDescent="0.25">
      <c r="A136" s="310"/>
      <c r="B136" s="311"/>
      <c r="C136" s="312"/>
      <c r="D136" s="313"/>
      <c r="E136" s="866"/>
      <c r="F136" s="314"/>
      <c r="G136" s="277"/>
      <c r="H136" s="277"/>
      <c r="I136" s="257"/>
      <c r="M136" s="316"/>
      <c r="N136" s="317"/>
      <c r="O136" s="318"/>
      <c r="P136" s="319"/>
      <c r="Q136" s="319"/>
    </row>
    <row r="137" spans="1:17" s="278" customFormat="1" ht="25.5" x14ac:dyDescent="0.25">
      <c r="A137" s="102" t="s">
        <v>651</v>
      </c>
      <c r="B137" s="347" t="s">
        <v>655</v>
      </c>
      <c r="C137" s="22"/>
      <c r="D137" s="275"/>
      <c r="E137" s="21"/>
      <c r="F137" s="276"/>
      <c r="G137" s="277"/>
      <c r="H137" s="277"/>
      <c r="I137" s="277"/>
      <c r="J137" s="277"/>
      <c r="K137" s="277"/>
      <c r="L137" s="277"/>
    </row>
    <row r="138" spans="1:17" s="278" customFormat="1" x14ac:dyDescent="0.25">
      <c r="A138" s="442">
        <v>1</v>
      </c>
      <c r="B138" s="443" t="s">
        <v>34</v>
      </c>
      <c r="C138" s="444"/>
      <c r="D138" s="445"/>
      <c r="E138" s="882"/>
      <c r="F138" s="446"/>
      <c r="G138" s="277"/>
      <c r="H138" s="277"/>
      <c r="I138" s="277"/>
      <c r="J138" s="277"/>
      <c r="K138" s="277"/>
      <c r="L138" s="277"/>
    </row>
    <row r="139" spans="1:17" s="278" customFormat="1" ht="12.95" customHeight="1" x14ac:dyDescent="0.25">
      <c r="A139" s="447">
        <v>1.1000000000000001</v>
      </c>
      <c r="B139" s="448" t="s">
        <v>653</v>
      </c>
      <c r="C139" s="444">
        <v>1</v>
      </c>
      <c r="D139" s="445" t="s">
        <v>12</v>
      </c>
      <c r="E139" s="882"/>
      <c r="F139" s="446">
        <f t="shared" ref="F139:F141" si="16">ROUND(C139*E139,2)</f>
        <v>0</v>
      </c>
      <c r="G139" s="277"/>
      <c r="H139" s="277"/>
      <c r="I139" s="277"/>
      <c r="J139" s="277"/>
      <c r="K139" s="277"/>
      <c r="L139" s="277"/>
    </row>
    <row r="140" spans="1:17" s="278" customFormat="1" ht="12.95" customHeight="1" x14ac:dyDescent="0.25">
      <c r="A140" s="449">
        <v>1.2</v>
      </c>
      <c r="B140" s="448" t="s">
        <v>654</v>
      </c>
      <c r="C140" s="444">
        <v>1</v>
      </c>
      <c r="D140" s="445" t="s">
        <v>12</v>
      </c>
      <c r="E140" s="882"/>
      <c r="F140" s="446">
        <f t="shared" si="16"/>
        <v>0</v>
      </c>
      <c r="G140" s="277"/>
      <c r="H140" s="277"/>
      <c r="I140" s="277"/>
      <c r="J140" s="277"/>
      <c r="K140" s="277"/>
      <c r="L140" s="277"/>
    </row>
    <row r="141" spans="1:17" s="278" customFormat="1" ht="25.5" x14ac:dyDescent="0.25">
      <c r="A141" s="449">
        <v>1.3</v>
      </c>
      <c r="B141" s="448" t="s">
        <v>735</v>
      </c>
      <c r="C141" s="444">
        <v>7</v>
      </c>
      <c r="D141" s="445" t="s">
        <v>12</v>
      </c>
      <c r="E141" s="882"/>
      <c r="F141" s="446">
        <f t="shared" si="16"/>
        <v>0</v>
      </c>
      <c r="G141" s="277"/>
      <c r="H141" s="277"/>
      <c r="I141" s="277"/>
      <c r="J141" s="277"/>
      <c r="K141" s="277"/>
      <c r="L141" s="277"/>
    </row>
    <row r="142" spans="1:17" s="315" customFormat="1" x14ac:dyDescent="0.25">
      <c r="A142" s="310"/>
      <c r="B142" s="311" t="s">
        <v>652</v>
      </c>
      <c r="C142" s="312"/>
      <c r="D142" s="313"/>
      <c r="E142" s="866"/>
      <c r="F142" s="314">
        <f>SUM(F139:F141)</f>
        <v>0</v>
      </c>
      <c r="G142" s="277"/>
      <c r="H142" s="277"/>
      <c r="I142" s="257"/>
      <c r="M142" s="316"/>
      <c r="N142" s="317"/>
      <c r="O142" s="318"/>
      <c r="P142" s="319"/>
      <c r="Q142" s="319"/>
    </row>
    <row r="143" spans="1:17" x14ac:dyDescent="0.25">
      <c r="A143" s="450"/>
      <c r="B143" s="451" t="s">
        <v>580</v>
      </c>
      <c r="C143" s="452"/>
      <c r="D143" s="453"/>
      <c r="E143" s="883"/>
      <c r="F143" s="454">
        <f>+F142+F135+F106+F42</f>
        <v>0</v>
      </c>
      <c r="G143" s="277"/>
      <c r="H143" s="277"/>
      <c r="I143" s="257"/>
    </row>
    <row r="144" spans="1:17" s="460" customFormat="1" x14ac:dyDescent="0.25">
      <c r="A144" s="455"/>
      <c r="B144" s="456"/>
      <c r="C144" s="457"/>
      <c r="D144" s="458"/>
      <c r="E144" s="884"/>
      <c r="F144" s="459"/>
      <c r="G144" s="277"/>
      <c r="H144" s="277"/>
      <c r="I144" s="257"/>
    </row>
    <row r="145" spans="1:9" s="460" customFormat="1" x14ac:dyDescent="0.25">
      <c r="A145" s="461" t="s">
        <v>160</v>
      </c>
      <c r="B145" s="462" t="s">
        <v>217</v>
      </c>
      <c r="C145" s="463"/>
      <c r="D145" s="464"/>
      <c r="E145" s="885"/>
      <c r="F145" s="465"/>
      <c r="G145" s="277"/>
      <c r="H145" s="277"/>
      <c r="I145" s="257"/>
    </row>
    <row r="146" spans="1:9" s="460" customFormat="1" x14ac:dyDescent="0.25">
      <c r="A146" s="466"/>
      <c r="B146" s="467"/>
      <c r="C146" s="463"/>
      <c r="D146" s="464"/>
      <c r="E146" s="885"/>
      <c r="F146" s="465"/>
      <c r="G146" s="277"/>
      <c r="H146" s="277"/>
      <c r="I146" s="257"/>
    </row>
    <row r="147" spans="1:9" s="460" customFormat="1" x14ac:dyDescent="0.25">
      <c r="A147" s="99">
        <v>1</v>
      </c>
      <c r="B147" s="371" t="s">
        <v>22</v>
      </c>
      <c r="C147" s="422"/>
      <c r="D147" s="468"/>
      <c r="E147" s="876"/>
      <c r="F147" s="423"/>
      <c r="G147" s="277"/>
      <c r="H147" s="277"/>
      <c r="I147" s="257"/>
    </row>
    <row r="148" spans="1:9" s="460" customFormat="1" x14ac:dyDescent="0.25">
      <c r="A148" s="79">
        <f>A147+0.1</f>
        <v>1.1000000000000001</v>
      </c>
      <c r="B148" s="469" t="s">
        <v>18</v>
      </c>
      <c r="C148" s="422">
        <v>3300</v>
      </c>
      <c r="D148" s="468" t="s">
        <v>13</v>
      </c>
      <c r="E148" s="876"/>
      <c r="F148" s="423">
        <f>ROUND(C148*E148,2)</f>
        <v>0</v>
      </c>
      <c r="G148" s="277"/>
      <c r="H148" s="277"/>
      <c r="I148" s="257"/>
    </row>
    <row r="149" spans="1:9" s="460" customFormat="1" x14ac:dyDescent="0.25">
      <c r="A149" s="470"/>
      <c r="B149" s="23"/>
      <c r="C149" s="471"/>
      <c r="D149" s="425"/>
      <c r="E149" s="886"/>
      <c r="F149" s="423">
        <f t="shared" ref="F149:F175" si="17">ROUND(C149*E149,2)</f>
        <v>0</v>
      </c>
      <c r="G149" s="277"/>
      <c r="H149" s="277"/>
      <c r="I149" s="257"/>
    </row>
    <row r="150" spans="1:9" s="460" customFormat="1" x14ac:dyDescent="0.25">
      <c r="A150" s="100">
        <v>2</v>
      </c>
      <c r="B150" s="421" t="s">
        <v>23</v>
      </c>
      <c r="C150" s="422"/>
      <c r="D150" s="27"/>
      <c r="E150" s="876"/>
      <c r="F150" s="423">
        <f t="shared" si="17"/>
        <v>0</v>
      </c>
      <c r="G150" s="277"/>
      <c r="H150" s="277"/>
      <c r="I150" s="257"/>
    </row>
    <row r="151" spans="1:9" s="460" customFormat="1" x14ac:dyDescent="0.25">
      <c r="A151" s="79">
        <f>A150+0.1</f>
        <v>2.1</v>
      </c>
      <c r="B151" s="23" t="s">
        <v>397</v>
      </c>
      <c r="C151" s="424">
        <v>6897</v>
      </c>
      <c r="D151" s="425" t="s">
        <v>210</v>
      </c>
      <c r="E151" s="887"/>
      <c r="F151" s="423">
        <f t="shared" si="17"/>
        <v>0</v>
      </c>
      <c r="G151" s="277"/>
      <c r="H151" s="277"/>
      <c r="I151" s="257"/>
    </row>
    <row r="152" spans="1:9" s="460" customFormat="1" x14ac:dyDescent="0.25">
      <c r="A152" s="79">
        <f t="shared" ref="A152:A155" si="18">A151+0.1</f>
        <v>2.2000000000000002</v>
      </c>
      <c r="B152" s="23" t="s">
        <v>404</v>
      </c>
      <c r="C152" s="424">
        <v>429</v>
      </c>
      <c r="D152" s="425" t="s">
        <v>558</v>
      </c>
      <c r="E152" s="880"/>
      <c r="F152" s="423">
        <f t="shared" si="17"/>
        <v>0</v>
      </c>
      <c r="G152" s="277"/>
      <c r="H152" s="277"/>
      <c r="I152" s="257"/>
    </row>
    <row r="153" spans="1:9" s="460" customFormat="1" ht="25.5" x14ac:dyDescent="0.25">
      <c r="A153" s="79">
        <f t="shared" si="18"/>
        <v>2.2999999999999998</v>
      </c>
      <c r="B153" s="368" t="s">
        <v>568</v>
      </c>
      <c r="C153" s="472">
        <v>1255.08</v>
      </c>
      <c r="D153" s="425" t="s">
        <v>209</v>
      </c>
      <c r="E153" s="874"/>
      <c r="F153" s="423">
        <f t="shared" si="17"/>
        <v>0</v>
      </c>
      <c r="G153" s="277"/>
      <c r="H153" s="277"/>
      <c r="I153" s="257"/>
    </row>
    <row r="154" spans="1:9" s="460" customFormat="1" x14ac:dyDescent="0.25">
      <c r="A154" s="79">
        <f t="shared" si="18"/>
        <v>2.4</v>
      </c>
      <c r="B154" s="368" t="s">
        <v>204</v>
      </c>
      <c r="C154" s="426">
        <v>5229.49</v>
      </c>
      <c r="D154" s="425" t="s">
        <v>8</v>
      </c>
      <c r="E154" s="876"/>
      <c r="F154" s="423">
        <f t="shared" si="17"/>
        <v>0</v>
      </c>
      <c r="G154" s="277"/>
      <c r="H154" s="277"/>
      <c r="I154" s="257"/>
    </row>
    <row r="155" spans="1:9" s="460" customFormat="1" x14ac:dyDescent="0.25">
      <c r="A155" s="79">
        <f t="shared" si="18"/>
        <v>2.5</v>
      </c>
      <c r="B155" s="368" t="s">
        <v>559</v>
      </c>
      <c r="C155" s="426">
        <v>3256.09</v>
      </c>
      <c r="D155" s="425" t="s">
        <v>25</v>
      </c>
      <c r="E155" s="868"/>
      <c r="F155" s="423">
        <f t="shared" si="17"/>
        <v>0</v>
      </c>
      <c r="G155" s="277"/>
      <c r="H155" s="277"/>
      <c r="I155" s="257"/>
    </row>
    <row r="156" spans="1:9" s="460" customFormat="1" x14ac:dyDescent="0.25">
      <c r="A156" s="79"/>
      <c r="B156" s="23"/>
      <c r="C156" s="426"/>
      <c r="D156" s="473"/>
      <c r="E156" s="868"/>
      <c r="F156" s="423">
        <f t="shared" si="17"/>
        <v>0</v>
      </c>
      <c r="G156" s="277"/>
      <c r="H156" s="277"/>
      <c r="I156" s="257"/>
    </row>
    <row r="157" spans="1:9" s="460" customFormat="1" x14ac:dyDescent="0.25">
      <c r="A157" s="100">
        <f>A150+1</f>
        <v>3</v>
      </c>
      <c r="B157" s="474" t="s">
        <v>206</v>
      </c>
      <c r="C157" s="422"/>
      <c r="D157" s="468"/>
      <c r="E157" s="876"/>
      <c r="F157" s="423">
        <f t="shared" si="17"/>
        <v>0</v>
      </c>
      <c r="G157" s="277"/>
      <c r="H157" s="277"/>
      <c r="I157" s="257"/>
    </row>
    <row r="158" spans="1:9" s="460" customFormat="1" x14ac:dyDescent="0.25">
      <c r="A158" s="475">
        <f>A157+0.1</f>
        <v>3.1</v>
      </c>
      <c r="B158" s="469" t="s">
        <v>560</v>
      </c>
      <c r="C158" s="422">
        <v>3300</v>
      </c>
      <c r="D158" s="476" t="s">
        <v>13</v>
      </c>
      <c r="E158" s="888"/>
      <c r="F158" s="423">
        <f t="shared" si="17"/>
        <v>0</v>
      </c>
      <c r="G158" s="277"/>
      <c r="H158" s="277"/>
      <c r="I158" s="257"/>
    </row>
    <row r="159" spans="1:9" s="460" customFormat="1" x14ac:dyDescent="0.25">
      <c r="A159" s="475"/>
      <c r="B159" s="469"/>
      <c r="C159" s="422"/>
      <c r="D159" s="476"/>
      <c r="E159" s="888"/>
      <c r="F159" s="423">
        <f t="shared" si="17"/>
        <v>0</v>
      </c>
      <c r="G159" s="277"/>
      <c r="H159" s="277"/>
      <c r="I159" s="257"/>
    </row>
    <row r="160" spans="1:9" s="460" customFormat="1" x14ac:dyDescent="0.25">
      <c r="A160" s="100">
        <f>A157+1</f>
        <v>4</v>
      </c>
      <c r="B160" s="477" t="s">
        <v>207</v>
      </c>
      <c r="C160" s="422"/>
      <c r="D160" s="468"/>
      <c r="E160" s="888"/>
      <c r="F160" s="423">
        <f t="shared" si="17"/>
        <v>0</v>
      </c>
      <c r="G160" s="277"/>
      <c r="H160" s="277"/>
      <c r="I160" s="257"/>
    </row>
    <row r="161" spans="1:17" s="460" customFormat="1" x14ac:dyDescent="0.25">
      <c r="A161" s="475">
        <f>A160+0.1</f>
        <v>4.0999999999999996</v>
      </c>
      <c r="B161" s="469" t="s">
        <v>560</v>
      </c>
      <c r="C161" s="422">
        <v>3300</v>
      </c>
      <c r="D161" s="468" t="s">
        <v>13</v>
      </c>
      <c r="E161" s="888"/>
      <c r="F161" s="423">
        <f t="shared" si="17"/>
        <v>0</v>
      </c>
      <c r="G161" s="277"/>
      <c r="H161" s="277"/>
      <c r="I161" s="257"/>
    </row>
    <row r="162" spans="1:17" s="460" customFormat="1" x14ac:dyDescent="0.25">
      <c r="A162" s="100"/>
      <c r="B162" s="421"/>
      <c r="C162" s="422"/>
      <c r="D162" s="468"/>
      <c r="E162" s="888"/>
      <c r="F162" s="423">
        <f t="shared" si="17"/>
        <v>0</v>
      </c>
      <c r="G162" s="277"/>
      <c r="H162" s="277"/>
      <c r="I162" s="257"/>
    </row>
    <row r="163" spans="1:17" s="460" customFormat="1" x14ac:dyDescent="0.25">
      <c r="A163" s="100">
        <v>5</v>
      </c>
      <c r="B163" s="478" t="s">
        <v>659</v>
      </c>
      <c r="C163" s="422">
        <v>10</v>
      </c>
      <c r="D163" s="468" t="s">
        <v>194</v>
      </c>
      <c r="E163" s="888"/>
      <c r="F163" s="423">
        <f>ROUND(C163*E163,2)/100</f>
        <v>0</v>
      </c>
      <c r="G163" s="277"/>
      <c r="H163" s="277"/>
      <c r="I163" s="257"/>
    </row>
    <row r="164" spans="1:17" s="460" customFormat="1" x14ac:dyDescent="0.25">
      <c r="A164" s="100"/>
      <c r="B164" s="421"/>
      <c r="C164" s="422"/>
      <c r="D164" s="468"/>
      <c r="E164" s="888"/>
      <c r="F164" s="423"/>
      <c r="G164" s="277"/>
      <c r="H164" s="277"/>
      <c r="I164" s="257"/>
    </row>
    <row r="165" spans="1:17" s="315" customFormat="1" x14ac:dyDescent="0.25">
      <c r="A165" s="479">
        <v>6</v>
      </c>
      <c r="B165" s="480" t="s">
        <v>405</v>
      </c>
      <c r="C165" s="481"/>
      <c r="D165" s="482"/>
      <c r="E165" s="889"/>
      <c r="F165" s="483">
        <f t="shared" ref="F165:F166" si="19">ROUND(C165*E165,2)</f>
        <v>0</v>
      </c>
      <c r="G165" s="277"/>
      <c r="H165" s="277"/>
      <c r="I165" s="257"/>
      <c r="M165" s="316"/>
      <c r="N165" s="317"/>
      <c r="O165" s="318"/>
      <c r="P165" s="319"/>
      <c r="Q165" s="319"/>
    </row>
    <row r="166" spans="1:17" s="315" customFormat="1" x14ac:dyDescent="0.25">
      <c r="A166" s="484">
        <v>6.1</v>
      </c>
      <c r="B166" s="469" t="s">
        <v>560</v>
      </c>
      <c r="C166" s="481">
        <v>3300</v>
      </c>
      <c r="D166" s="482" t="s">
        <v>13</v>
      </c>
      <c r="E166" s="889"/>
      <c r="F166" s="483">
        <f t="shared" si="19"/>
        <v>0</v>
      </c>
      <c r="G166" s="277"/>
      <c r="H166" s="277"/>
      <c r="I166" s="257"/>
      <c r="M166" s="316"/>
      <c r="N166" s="317"/>
      <c r="O166" s="318"/>
      <c r="P166" s="319"/>
      <c r="Q166" s="319"/>
    </row>
    <row r="167" spans="1:17" s="315" customFormat="1" x14ac:dyDescent="0.25">
      <c r="A167" s="479"/>
      <c r="B167" s="480"/>
      <c r="C167" s="481"/>
      <c r="D167" s="482"/>
      <c r="E167" s="889"/>
      <c r="F167" s="483"/>
      <c r="G167" s="277"/>
      <c r="H167" s="277"/>
      <c r="I167" s="257"/>
      <c r="M167" s="316"/>
      <c r="N167" s="317"/>
      <c r="O167" s="318"/>
      <c r="P167" s="319"/>
      <c r="Q167" s="319"/>
    </row>
    <row r="168" spans="1:17" s="460" customFormat="1" x14ac:dyDescent="0.25">
      <c r="A168" s="100">
        <v>7</v>
      </c>
      <c r="B168" s="478" t="s">
        <v>398</v>
      </c>
      <c r="C168" s="422"/>
      <c r="D168" s="468"/>
      <c r="E168" s="888"/>
      <c r="F168" s="423">
        <f>(+C168*E168)/100</f>
        <v>0</v>
      </c>
      <c r="G168" s="277"/>
      <c r="H168" s="277"/>
      <c r="I168" s="257"/>
    </row>
    <row r="169" spans="1:17" s="460" customFormat="1" ht="25.5" customHeight="1" x14ac:dyDescent="0.25">
      <c r="A169" s="101">
        <f>+A168+0.1</f>
        <v>7.1</v>
      </c>
      <c r="B169" s="98" t="s">
        <v>399</v>
      </c>
      <c r="C169" s="422">
        <v>5</v>
      </c>
      <c r="D169" s="468" t="s">
        <v>12</v>
      </c>
      <c r="E169" s="888"/>
      <c r="F169" s="423">
        <f t="shared" ref="F169:F171" si="20">ROUND(C169*E169,2)</f>
        <v>0</v>
      </c>
      <c r="G169" s="277"/>
      <c r="H169" s="277"/>
      <c r="I169" s="257"/>
    </row>
    <row r="170" spans="1:17" s="460" customFormat="1" ht="25.5" x14ac:dyDescent="0.25">
      <c r="A170" s="101">
        <f t="shared" ref="A170:A171" si="21">+A169+0.1</f>
        <v>7.2</v>
      </c>
      <c r="B170" s="98" t="s">
        <v>400</v>
      </c>
      <c r="C170" s="422">
        <v>6</v>
      </c>
      <c r="D170" s="468" t="s">
        <v>12</v>
      </c>
      <c r="E170" s="888"/>
      <c r="F170" s="423">
        <f t="shared" si="20"/>
        <v>0</v>
      </c>
      <c r="G170" s="277"/>
      <c r="H170" s="277"/>
      <c r="I170" s="257"/>
    </row>
    <row r="171" spans="1:17" s="460" customFormat="1" ht="38.25" x14ac:dyDescent="0.25">
      <c r="A171" s="101">
        <f t="shared" si="21"/>
        <v>7.3</v>
      </c>
      <c r="B171" s="98" t="s">
        <v>1323</v>
      </c>
      <c r="C171" s="422">
        <v>11</v>
      </c>
      <c r="D171" s="468" t="s">
        <v>12</v>
      </c>
      <c r="E171" s="888"/>
      <c r="F171" s="423">
        <f t="shared" si="20"/>
        <v>0</v>
      </c>
      <c r="G171" s="277"/>
      <c r="H171" s="277"/>
      <c r="I171" s="257"/>
    </row>
    <row r="172" spans="1:17" s="460" customFormat="1" x14ac:dyDescent="0.25">
      <c r="A172" s="100"/>
      <c r="B172" s="56"/>
      <c r="C172" s="422"/>
      <c r="D172" s="468"/>
      <c r="E172" s="890"/>
      <c r="F172" s="423">
        <f t="shared" si="17"/>
        <v>0</v>
      </c>
      <c r="G172" s="277"/>
      <c r="H172" s="277"/>
      <c r="I172" s="257"/>
    </row>
    <row r="173" spans="1:17" s="460" customFormat="1" ht="52.5" customHeight="1" x14ac:dyDescent="0.25">
      <c r="A173" s="81">
        <v>8</v>
      </c>
      <c r="B173" s="428" t="s">
        <v>208</v>
      </c>
      <c r="C173" s="429">
        <v>3300</v>
      </c>
      <c r="D173" s="430" t="s">
        <v>13</v>
      </c>
      <c r="E173" s="21"/>
      <c r="F173" s="423">
        <f t="shared" si="17"/>
        <v>0</v>
      </c>
      <c r="G173" s="277"/>
      <c r="H173" s="277"/>
      <c r="I173" s="257"/>
    </row>
    <row r="174" spans="1:17" s="460" customFormat="1" x14ac:dyDescent="0.25">
      <c r="A174" s="485"/>
      <c r="B174" s="23"/>
      <c r="C174" s="471"/>
      <c r="D174" s="486"/>
      <c r="E174" s="887"/>
      <c r="F174" s="423">
        <f t="shared" si="17"/>
        <v>0</v>
      </c>
      <c r="G174" s="277"/>
      <c r="H174" s="277"/>
      <c r="I174" s="257"/>
    </row>
    <row r="175" spans="1:17" s="460" customFormat="1" x14ac:dyDescent="0.25">
      <c r="A175" s="81">
        <v>9</v>
      </c>
      <c r="B175" s="23" t="s">
        <v>186</v>
      </c>
      <c r="C175" s="471">
        <v>3300</v>
      </c>
      <c r="D175" s="468" t="s">
        <v>13</v>
      </c>
      <c r="E175" s="891"/>
      <c r="F175" s="423">
        <f t="shared" si="17"/>
        <v>0</v>
      </c>
      <c r="G175" s="277"/>
      <c r="H175" s="277"/>
      <c r="I175" s="257"/>
    </row>
    <row r="176" spans="1:17" x14ac:dyDescent="0.25">
      <c r="A176" s="450"/>
      <c r="B176" s="451" t="s">
        <v>581</v>
      </c>
      <c r="C176" s="452"/>
      <c r="D176" s="453"/>
      <c r="E176" s="883"/>
      <c r="F176" s="454">
        <f>SUM(F148:F175)</f>
        <v>0</v>
      </c>
      <c r="G176" s="277"/>
      <c r="H176" s="277"/>
      <c r="I176" s="487"/>
    </row>
    <row r="177" spans="1:240" s="308" customFormat="1" x14ac:dyDescent="0.25">
      <c r="A177" s="455"/>
      <c r="B177" s="456"/>
      <c r="C177" s="457"/>
      <c r="D177" s="458"/>
      <c r="E177" s="884"/>
      <c r="F177" s="459"/>
      <c r="G177" s="277"/>
      <c r="H177" s="277"/>
      <c r="I177" s="257"/>
      <c r="J177" s="318"/>
      <c r="M177" s="488"/>
      <c r="N177" s="488"/>
      <c r="P177" s="489"/>
      <c r="Q177" s="489"/>
    </row>
    <row r="178" spans="1:240" s="308" customFormat="1" ht="25.5" x14ac:dyDescent="0.25">
      <c r="A178" s="461" t="s">
        <v>164</v>
      </c>
      <c r="B178" s="462" t="s">
        <v>1371</v>
      </c>
      <c r="C178" s="463"/>
      <c r="D178" s="464"/>
      <c r="E178" s="885"/>
      <c r="F178" s="465"/>
      <c r="G178" s="277"/>
      <c r="H178" s="277"/>
      <c r="I178" s="490"/>
      <c r="J178" s="318"/>
      <c r="M178" s="491"/>
      <c r="N178" s="491"/>
      <c r="P178" s="492"/>
      <c r="Q178" s="492"/>
    </row>
    <row r="179" spans="1:240" s="308" customFormat="1" ht="15.75" customHeight="1" x14ac:dyDescent="0.25">
      <c r="A179" s="466"/>
      <c r="B179" s="467"/>
      <c r="C179" s="463"/>
      <c r="D179" s="464"/>
      <c r="E179" s="885"/>
      <c r="F179" s="493">
        <f t="shared" ref="F179:F1560" si="22">+ROUND(C179*E179,2)</f>
        <v>0</v>
      </c>
      <c r="G179" s="277"/>
      <c r="H179" s="277"/>
      <c r="I179" s="257"/>
      <c r="J179" s="318"/>
      <c r="M179" s="488"/>
      <c r="N179" s="488"/>
      <c r="P179" s="489"/>
      <c r="Q179" s="489"/>
    </row>
    <row r="180" spans="1:240" s="308" customFormat="1" x14ac:dyDescent="0.25">
      <c r="A180" s="494" t="s">
        <v>4</v>
      </c>
      <c r="B180" s="495" t="s">
        <v>218</v>
      </c>
      <c r="C180" s="31"/>
      <c r="D180" s="496"/>
      <c r="E180" s="892"/>
      <c r="F180" s="498"/>
      <c r="G180" s="277"/>
      <c r="H180" s="277"/>
      <c r="I180" s="257"/>
      <c r="J180" s="318"/>
      <c r="M180" s="488"/>
      <c r="N180" s="488"/>
      <c r="P180" s="489"/>
      <c r="Q180" s="489"/>
    </row>
    <row r="181" spans="1:240" s="308" customFormat="1" x14ac:dyDescent="0.25">
      <c r="A181" s="499">
        <v>1</v>
      </c>
      <c r="B181" s="495" t="s">
        <v>22</v>
      </c>
      <c r="C181" s="31"/>
      <c r="D181" s="496"/>
      <c r="E181" s="892"/>
      <c r="F181" s="498"/>
      <c r="G181" s="277"/>
      <c r="H181" s="277"/>
      <c r="I181" s="257"/>
      <c r="J181" s="318"/>
      <c r="M181" s="488"/>
      <c r="N181" s="488"/>
      <c r="P181" s="489"/>
      <c r="Q181" s="489"/>
    </row>
    <row r="182" spans="1:240" s="308" customFormat="1" x14ac:dyDescent="0.25">
      <c r="A182" s="290">
        <f>+A181+0.1</f>
        <v>1.1000000000000001</v>
      </c>
      <c r="B182" s="500" t="s">
        <v>219</v>
      </c>
      <c r="C182" s="31">
        <v>12</v>
      </c>
      <c r="D182" s="496" t="s">
        <v>5</v>
      </c>
      <c r="E182" s="30"/>
      <c r="F182" s="498">
        <f>ROUND((E182*C182),2)</f>
        <v>0</v>
      </c>
      <c r="G182" s="277"/>
      <c r="H182" s="277"/>
      <c r="I182" s="257"/>
      <c r="J182" s="318"/>
      <c r="M182" s="488"/>
      <c r="N182" s="488"/>
      <c r="P182" s="489"/>
      <c r="Q182" s="489"/>
    </row>
    <row r="183" spans="1:240" s="502" customFormat="1" x14ac:dyDescent="0.25">
      <c r="A183" s="218">
        <v>1.2</v>
      </c>
      <c r="B183" s="141" t="s">
        <v>523</v>
      </c>
      <c r="C183" s="2">
        <f>7089.44*0.4</f>
        <v>2835.78</v>
      </c>
      <c r="D183" s="127" t="s">
        <v>7</v>
      </c>
      <c r="E183" s="5"/>
      <c r="F183" s="501">
        <f>+ROUND(C183*E183,2)</f>
        <v>0</v>
      </c>
      <c r="G183" s="305"/>
      <c r="H183" s="277"/>
      <c r="I183" s="318"/>
      <c r="J183" s="308"/>
      <c r="K183" s="308"/>
      <c r="L183" s="491"/>
      <c r="M183" s="491"/>
      <c r="N183" s="308"/>
      <c r="O183" s="492"/>
      <c r="P183" s="492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308"/>
      <c r="EF183" s="308"/>
      <c r="EG183" s="308"/>
      <c r="EH183" s="308"/>
      <c r="EI183" s="308"/>
      <c r="EJ183" s="308"/>
      <c r="EK183" s="308"/>
      <c r="EL183" s="308"/>
      <c r="EM183" s="308"/>
      <c r="EN183" s="308"/>
      <c r="EO183" s="308"/>
      <c r="EP183" s="308"/>
      <c r="EQ183" s="308"/>
      <c r="ER183" s="308"/>
      <c r="ES183" s="308"/>
      <c r="ET183" s="308"/>
      <c r="EU183" s="308"/>
      <c r="EV183" s="308"/>
      <c r="EW183" s="308"/>
      <c r="EX183" s="308"/>
      <c r="EY183" s="308"/>
      <c r="EZ183" s="308"/>
      <c r="FA183" s="308"/>
      <c r="FB183" s="308"/>
      <c r="FC183" s="308"/>
      <c r="FD183" s="308"/>
      <c r="FE183" s="308"/>
      <c r="FF183" s="308"/>
      <c r="FG183" s="308"/>
      <c r="FH183" s="308"/>
      <c r="FI183" s="308"/>
      <c r="FJ183" s="308"/>
      <c r="FK183" s="308"/>
      <c r="FL183" s="308"/>
      <c r="FM183" s="308"/>
      <c r="FN183" s="308"/>
      <c r="FO183" s="308"/>
      <c r="FP183" s="308"/>
      <c r="FQ183" s="308"/>
      <c r="FR183" s="308"/>
      <c r="FS183" s="308"/>
      <c r="FT183" s="308"/>
      <c r="FU183" s="308"/>
      <c r="FV183" s="308"/>
      <c r="FW183" s="308"/>
      <c r="FX183" s="308"/>
      <c r="FY183" s="308"/>
      <c r="FZ183" s="308"/>
      <c r="GA183" s="308"/>
      <c r="GB183" s="308"/>
      <c r="GC183" s="308"/>
      <c r="GD183" s="308"/>
      <c r="GE183" s="308"/>
      <c r="GF183" s="308"/>
      <c r="GG183" s="308"/>
      <c r="GH183" s="308"/>
      <c r="GI183" s="308"/>
      <c r="GJ183" s="308"/>
      <c r="GK183" s="308"/>
      <c r="GL183" s="308"/>
      <c r="GM183" s="308"/>
      <c r="GN183" s="308"/>
      <c r="GO183" s="308"/>
      <c r="GP183" s="308"/>
      <c r="GQ183" s="308"/>
      <c r="GR183" s="308"/>
      <c r="GS183" s="308"/>
      <c r="GT183" s="308"/>
      <c r="GU183" s="308"/>
      <c r="GV183" s="308"/>
      <c r="GW183" s="308"/>
      <c r="GX183" s="308"/>
      <c r="GY183" s="308"/>
      <c r="GZ183" s="308"/>
      <c r="HA183" s="308"/>
      <c r="HB183" s="308"/>
      <c r="HC183" s="308"/>
      <c r="HD183" s="308"/>
      <c r="HE183" s="308"/>
      <c r="HF183" s="308"/>
      <c r="HG183" s="308"/>
      <c r="HH183" s="308"/>
      <c r="HI183" s="308"/>
      <c r="HJ183" s="308"/>
      <c r="HK183" s="308"/>
      <c r="HL183" s="308"/>
      <c r="HM183" s="308"/>
      <c r="HN183" s="308"/>
      <c r="HO183" s="308"/>
      <c r="HP183" s="308"/>
      <c r="HQ183" s="308"/>
      <c r="HR183" s="308"/>
      <c r="HS183" s="308"/>
      <c r="HT183" s="308"/>
      <c r="HU183" s="308"/>
      <c r="HV183" s="308"/>
      <c r="HW183" s="308"/>
      <c r="HX183" s="308"/>
      <c r="HY183" s="308"/>
      <c r="HZ183" s="308"/>
      <c r="IA183" s="308"/>
      <c r="IB183" s="308"/>
      <c r="IC183" s="308"/>
      <c r="ID183" s="308"/>
      <c r="IE183" s="308"/>
      <c r="IF183" s="308"/>
    </row>
    <row r="184" spans="1:240" s="308" customFormat="1" ht="25.5" x14ac:dyDescent="0.25">
      <c r="A184" s="290">
        <v>1.3</v>
      </c>
      <c r="B184" s="10" t="s">
        <v>531</v>
      </c>
      <c r="C184" s="2">
        <f>+C183*1.3</f>
        <v>3686.51</v>
      </c>
      <c r="D184" s="127" t="s">
        <v>741</v>
      </c>
      <c r="E184" s="30"/>
      <c r="F184" s="501">
        <f t="shared" ref="F184" si="23">+ROUND((E184*C184),2)</f>
        <v>0</v>
      </c>
      <c r="G184" s="305"/>
      <c r="H184" s="277"/>
      <c r="I184" s="318"/>
      <c r="L184" s="488"/>
      <c r="M184" s="488"/>
      <c r="O184" s="489"/>
      <c r="P184" s="489"/>
    </row>
    <row r="185" spans="1:240" s="308" customFormat="1" ht="13.5" customHeight="1" x14ac:dyDescent="0.25">
      <c r="A185" s="503"/>
      <c r="B185" s="500"/>
      <c r="C185" s="31"/>
      <c r="D185" s="496"/>
      <c r="E185" s="30"/>
      <c r="F185" s="498"/>
      <c r="G185" s="277"/>
      <c r="H185" s="277"/>
      <c r="I185" s="257"/>
      <c r="J185" s="318"/>
      <c r="M185" s="488"/>
      <c r="N185" s="488"/>
      <c r="P185" s="489"/>
      <c r="Q185" s="489"/>
    </row>
    <row r="186" spans="1:240" s="308" customFormat="1" x14ac:dyDescent="0.25">
      <c r="A186" s="499">
        <v>2</v>
      </c>
      <c r="B186" s="495" t="s">
        <v>6</v>
      </c>
      <c r="C186" s="31"/>
      <c r="D186" s="496"/>
      <c r="E186" s="892"/>
      <c r="F186" s="498"/>
      <c r="G186" s="277"/>
      <c r="H186" s="277"/>
      <c r="I186" s="257"/>
      <c r="J186" s="318"/>
      <c r="M186" s="488"/>
      <c r="N186" s="488"/>
      <c r="P186" s="489"/>
      <c r="Q186" s="489"/>
    </row>
    <row r="187" spans="1:240" s="308" customFormat="1" ht="15" customHeight="1" x14ac:dyDescent="0.25">
      <c r="A187" s="504">
        <v>2.1</v>
      </c>
      <c r="B187" s="495" t="s">
        <v>23</v>
      </c>
      <c r="C187" s="505"/>
      <c r="D187" s="506"/>
      <c r="E187" s="893"/>
      <c r="F187" s="498"/>
      <c r="G187" s="277"/>
      <c r="H187" s="277"/>
      <c r="I187" s="257"/>
      <c r="J187" s="318"/>
      <c r="M187" s="488"/>
      <c r="N187" s="488"/>
      <c r="P187" s="489"/>
      <c r="Q187" s="489"/>
    </row>
    <row r="188" spans="1:240" s="308" customFormat="1" x14ac:dyDescent="0.25">
      <c r="A188" s="290" t="s">
        <v>220</v>
      </c>
      <c r="B188" s="507" t="s">
        <v>221</v>
      </c>
      <c r="C188" s="31">
        <f>4001.02*0.9</f>
        <v>3600.92</v>
      </c>
      <c r="D188" s="496" t="s">
        <v>7</v>
      </c>
      <c r="E188" s="30"/>
      <c r="F188" s="498">
        <f>ROUND((E188*C188),2)</f>
        <v>0</v>
      </c>
      <c r="G188" s="277"/>
      <c r="H188" s="277"/>
      <c r="I188" s="257"/>
      <c r="J188" s="318"/>
      <c r="M188" s="488"/>
      <c r="N188" s="488"/>
      <c r="P188" s="489"/>
      <c r="Q188" s="489"/>
    </row>
    <row r="189" spans="1:240" s="308" customFormat="1" x14ac:dyDescent="0.25">
      <c r="A189" s="290" t="s">
        <v>222</v>
      </c>
      <c r="B189" s="507" t="s">
        <v>223</v>
      </c>
      <c r="C189" s="31">
        <f>897.02*0.9</f>
        <v>807.32</v>
      </c>
      <c r="D189" s="496" t="s">
        <v>8</v>
      </c>
      <c r="E189" s="30"/>
      <c r="F189" s="498">
        <f>ROUND((E189*C189),2)</f>
        <v>0</v>
      </c>
      <c r="G189" s="277"/>
      <c r="H189" s="277"/>
      <c r="I189" s="257"/>
      <c r="J189" s="318"/>
      <c r="M189" s="488"/>
      <c r="N189" s="488"/>
      <c r="P189" s="489"/>
      <c r="Q189" s="489"/>
    </row>
    <row r="190" spans="1:240" s="308" customFormat="1" ht="25.5" x14ac:dyDescent="0.25">
      <c r="A190" s="290" t="s">
        <v>224</v>
      </c>
      <c r="B190" s="500" t="s">
        <v>225</v>
      </c>
      <c r="C190" s="31">
        <f>+(C188-C189)*1.3</f>
        <v>3631.68</v>
      </c>
      <c r="D190" s="496" t="s">
        <v>25</v>
      </c>
      <c r="E190" s="30"/>
      <c r="F190" s="498">
        <f>ROUND((E190*C190),2)</f>
        <v>0</v>
      </c>
      <c r="G190" s="277"/>
      <c r="H190" s="277"/>
      <c r="I190" s="257"/>
      <c r="J190" s="318"/>
      <c r="M190" s="488"/>
      <c r="N190" s="488"/>
      <c r="P190" s="489"/>
      <c r="Q190" s="489"/>
    </row>
    <row r="191" spans="1:240" s="308" customFormat="1" x14ac:dyDescent="0.25">
      <c r="A191" s="508"/>
      <c r="B191" s="495"/>
      <c r="C191" s="31"/>
      <c r="D191" s="496"/>
      <c r="E191" s="892"/>
      <c r="F191" s="498"/>
      <c r="G191" s="277"/>
      <c r="H191" s="277"/>
      <c r="I191" s="257"/>
      <c r="J191" s="318"/>
      <c r="M191" s="488"/>
      <c r="N191" s="488"/>
      <c r="P191" s="489"/>
      <c r="Q191" s="489"/>
    </row>
    <row r="192" spans="1:240" s="308" customFormat="1" ht="27" x14ac:dyDescent="0.25">
      <c r="A192" s="219">
        <v>3</v>
      </c>
      <c r="B192" s="1" t="s">
        <v>742</v>
      </c>
      <c r="C192" s="31">
        <v>0</v>
      </c>
      <c r="D192" s="9"/>
      <c r="E192" s="132"/>
      <c r="F192" s="501"/>
      <c r="G192" s="305"/>
      <c r="H192" s="277"/>
      <c r="I192" s="263"/>
      <c r="J192" s="509"/>
      <c r="K192" s="509"/>
      <c r="L192" s="510"/>
      <c r="M192" s="510"/>
      <c r="N192" s="509"/>
      <c r="O192" s="489"/>
      <c r="P192" s="489"/>
    </row>
    <row r="193" spans="1:16" s="512" customFormat="1" ht="14.25" x14ac:dyDescent="0.25">
      <c r="A193" s="220" t="s">
        <v>342</v>
      </c>
      <c r="B193" s="10" t="s">
        <v>743</v>
      </c>
      <c r="C193" s="31">
        <v>14.98</v>
      </c>
      <c r="D193" s="127" t="s">
        <v>10</v>
      </c>
      <c r="E193" s="6"/>
      <c r="F193" s="501">
        <f t="shared" ref="F193:F201" si="24">+ROUND((E193*C193),2)</f>
        <v>0</v>
      </c>
      <c r="G193" s="305"/>
      <c r="H193" s="277"/>
      <c r="I193" s="263"/>
      <c r="J193" s="509"/>
      <c r="K193" s="509"/>
      <c r="L193" s="510"/>
      <c r="M193" s="510"/>
      <c r="N193" s="509"/>
      <c r="O193" s="511"/>
      <c r="P193" s="511"/>
    </row>
    <row r="194" spans="1:16" s="308" customFormat="1" ht="14.25" x14ac:dyDescent="0.25">
      <c r="A194" s="220" t="s">
        <v>343</v>
      </c>
      <c r="B194" s="10" t="s">
        <v>744</v>
      </c>
      <c r="C194" s="31">
        <v>427</v>
      </c>
      <c r="D194" s="127" t="s">
        <v>10</v>
      </c>
      <c r="E194" s="6"/>
      <c r="F194" s="501">
        <f t="shared" si="24"/>
        <v>0</v>
      </c>
      <c r="G194" s="305"/>
      <c r="H194" s="277"/>
      <c r="I194" s="263"/>
      <c r="J194" s="509"/>
      <c r="K194" s="509"/>
      <c r="L194" s="510"/>
      <c r="M194" s="510"/>
      <c r="N194" s="509"/>
      <c r="O194" s="489"/>
      <c r="P194" s="489"/>
    </row>
    <row r="195" spans="1:16" s="308" customFormat="1" ht="14.25" x14ac:dyDescent="0.25">
      <c r="A195" s="220" t="s">
        <v>344</v>
      </c>
      <c r="B195" s="10" t="s">
        <v>745</v>
      </c>
      <c r="C195" s="31">
        <v>38.299999999999997</v>
      </c>
      <c r="D195" s="127" t="s">
        <v>10</v>
      </c>
      <c r="E195" s="6"/>
      <c r="F195" s="501">
        <f t="shared" si="24"/>
        <v>0</v>
      </c>
      <c r="G195" s="305"/>
      <c r="H195" s="277"/>
      <c r="I195" s="263"/>
      <c r="J195" s="509"/>
      <c r="K195" s="509"/>
      <c r="L195" s="510"/>
      <c r="M195" s="510"/>
      <c r="N195" s="509"/>
      <c r="O195" s="489"/>
      <c r="P195" s="489"/>
    </row>
    <row r="196" spans="1:16" s="512" customFormat="1" ht="14.25" x14ac:dyDescent="0.25">
      <c r="A196" s="220" t="s">
        <v>345</v>
      </c>
      <c r="B196" s="10" t="s">
        <v>746</v>
      </c>
      <c r="C196" s="31">
        <v>42.08</v>
      </c>
      <c r="D196" s="127" t="s">
        <v>10</v>
      </c>
      <c r="E196" s="6"/>
      <c r="F196" s="501">
        <f t="shared" si="24"/>
        <v>0</v>
      </c>
      <c r="G196" s="305"/>
      <c r="H196" s="277"/>
      <c r="I196" s="263"/>
      <c r="J196" s="509"/>
      <c r="K196" s="509"/>
      <c r="L196" s="510"/>
      <c r="M196" s="510"/>
      <c r="N196" s="509"/>
      <c r="O196" s="511"/>
      <c r="P196" s="511"/>
    </row>
    <row r="197" spans="1:16" s="308" customFormat="1" ht="14.25" x14ac:dyDescent="0.25">
      <c r="A197" s="220" t="s">
        <v>346</v>
      </c>
      <c r="B197" s="10" t="s">
        <v>747</v>
      </c>
      <c r="C197" s="31">
        <v>1.48</v>
      </c>
      <c r="D197" s="127" t="s">
        <v>10</v>
      </c>
      <c r="E197" s="6"/>
      <c r="F197" s="501">
        <f t="shared" si="24"/>
        <v>0</v>
      </c>
      <c r="G197" s="305"/>
      <c r="H197" s="277"/>
      <c r="I197" s="263"/>
      <c r="J197" s="509"/>
      <c r="K197" s="509"/>
      <c r="L197" s="510"/>
      <c r="M197" s="510"/>
      <c r="N197" s="509"/>
      <c r="O197" s="489"/>
      <c r="P197" s="489"/>
    </row>
    <row r="198" spans="1:16" s="514" customFormat="1" ht="14.25" x14ac:dyDescent="0.25">
      <c r="A198" s="220" t="s">
        <v>347</v>
      </c>
      <c r="B198" s="10" t="s">
        <v>748</v>
      </c>
      <c r="C198" s="31">
        <v>953.99</v>
      </c>
      <c r="D198" s="127" t="s">
        <v>10</v>
      </c>
      <c r="E198" s="6"/>
      <c r="F198" s="501">
        <f t="shared" si="24"/>
        <v>0</v>
      </c>
      <c r="G198" s="305"/>
      <c r="H198" s="277"/>
      <c r="I198" s="263"/>
      <c r="J198" s="513"/>
      <c r="K198" s="513"/>
      <c r="L198" s="510"/>
      <c r="M198" s="510"/>
      <c r="N198" s="513"/>
      <c r="O198" s="511"/>
      <c r="P198" s="511"/>
    </row>
    <row r="199" spans="1:16" s="512" customFormat="1" ht="14.25" x14ac:dyDescent="0.25">
      <c r="A199" s="220" t="s">
        <v>348</v>
      </c>
      <c r="B199" s="10" t="s">
        <v>749</v>
      </c>
      <c r="C199" s="31">
        <v>4.22</v>
      </c>
      <c r="D199" s="127" t="s">
        <v>10</v>
      </c>
      <c r="E199" s="6"/>
      <c r="F199" s="501">
        <f t="shared" si="24"/>
        <v>0</v>
      </c>
      <c r="G199" s="305"/>
      <c r="H199" s="277"/>
      <c r="I199" s="263"/>
      <c r="J199" s="509"/>
      <c r="K199" s="509"/>
      <c r="L199" s="510"/>
      <c r="M199" s="510"/>
      <c r="N199" s="509"/>
      <c r="O199" s="511"/>
      <c r="P199" s="511"/>
    </row>
    <row r="200" spans="1:16" s="512" customFormat="1" ht="14.25" x14ac:dyDescent="0.25">
      <c r="A200" s="220" t="s">
        <v>349</v>
      </c>
      <c r="B200" s="10" t="s">
        <v>750</v>
      </c>
      <c r="C200" s="31">
        <v>16.399999999999999</v>
      </c>
      <c r="D200" s="127" t="s">
        <v>10</v>
      </c>
      <c r="E200" s="6"/>
      <c r="F200" s="501">
        <f t="shared" si="24"/>
        <v>0</v>
      </c>
      <c r="G200" s="305"/>
      <c r="H200" s="277"/>
      <c r="I200" s="263"/>
      <c r="J200" s="509"/>
      <c r="K200" s="509"/>
      <c r="L200" s="510"/>
      <c r="M200" s="510"/>
      <c r="N200" s="509"/>
      <c r="O200" s="511"/>
      <c r="P200" s="511"/>
    </row>
    <row r="201" spans="1:16" s="512" customFormat="1" ht="14.25" x14ac:dyDescent="0.25">
      <c r="A201" s="220" t="s">
        <v>350</v>
      </c>
      <c r="B201" s="10" t="s">
        <v>751</v>
      </c>
      <c r="C201" s="31">
        <v>2.94</v>
      </c>
      <c r="D201" s="127" t="s">
        <v>10</v>
      </c>
      <c r="E201" s="6"/>
      <c r="F201" s="501">
        <f t="shared" si="24"/>
        <v>0</v>
      </c>
      <c r="G201" s="305"/>
      <c r="H201" s="277"/>
      <c r="I201" s="263"/>
      <c r="J201" s="509"/>
      <c r="K201" s="509"/>
      <c r="L201" s="510"/>
      <c r="M201" s="510"/>
      <c r="N201" s="509"/>
      <c r="O201" s="511"/>
      <c r="P201" s="511"/>
    </row>
    <row r="202" spans="1:16" s="512" customFormat="1" x14ac:dyDescent="0.25">
      <c r="A202" s="220" t="s">
        <v>752</v>
      </c>
      <c r="B202" s="10" t="s">
        <v>1277</v>
      </c>
      <c r="C202" s="31">
        <v>308.95999999999998</v>
      </c>
      <c r="D202" s="127" t="s">
        <v>10</v>
      </c>
      <c r="E202" s="6"/>
      <c r="F202" s="501">
        <f>+ROUND((E202*C202),2)</f>
        <v>0</v>
      </c>
      <c r="G202" s="305"/>
      <c r="H202" s="277"/>
      <c r="I202" s="263"/>
      <c r="J202" s="509"/>
      <c r="K202" s="509"/>
      <c r="L202" s="510"/>
      <c r="M202" s="510"/>
      <c r="N202" s="509"/>
      <c r="O202" s="511"/>
      <c r="P202" s="511"/>
    </row>
    <row r="203" spans="1:16" s="308" customFormat="1" ht="27" x14ac:dyDescent="0.25">
      <c r="A203" s="220" t="s">
        <v>753</v>
      </c>
      <c r="B203" s="10" t="s">
        <v>754</v>
      </c>
      <c r="C203" s="31">
        <v>3.31</v>
      </c>
      <c r="D203" s="127" t="s">
        <v>10</v>
      </c>
      <c r="E203" s="6"/>
      <c r="F203" s="501">
        <f>+ROUND((E203*C203),2)</f>
        <v>0</v>
      </c>
      <c r="G203" s="305"/>
      <c r="H203" s="277"/>
      <c r="I203" s="263"/>
      <c r="J203" s="509"/>
      <c r="K203" s="509"/>
      <c r="L203" s="510"/>
      <c r="M203" s="510"/>
      <c r="N203" s="509"/>
      <c r="O203" s="489"/>
      <c r="P203" s="489"/>
    </row>
    <row r="204" spans="1:16" s="512" customFormat="1" ht="14.25" x14ac:dyDescent="0.25">
      <c r="A204" s="220" t="s">
        <v>755</v>
      </c>
      <c r="B204" s="10" t="s">
        <v>1278</v>
      </c>
      <c r="C204" s="31">
        <v>75.91</v>
      </c>
      <c r="D204" s="127" t="s">
        <v>10</v>
      </c>
      <c r="E204" s="6"/>
      <c r="F204" s="501">
        <f t="shared" ref="F204" si="25">ROUND(E204*C204,2)</f>
        <v>0</v>
      </c>
      <c r="G204" s="305"/>
      <c r="H204" s="277"/>
      <c r="I204" s="263"/>
      <c r="J204" s="509"/>
      <c r="K204" s="509"/>
      <c r="L204" s="515"/>
      <c r="M204" s="515"/>
      <c r="N204" s="509"/>
      <c r="O204" s="516"/>
      <c r="P204" s="516"/>
    </row>
    <row r="205" spans="1:16" s="512" customFormat="1" ht="27.75" customHeight="1" x14ac:dyDescent="0.25">
      <c r="A205" s="220" t="s">
        <v>756</v>
      </c>
      <c r="B205" s="10" t="s">
        <v>757</v>
      </c>
      <c r="C205" s="31">
        <v>30.85</v>
      </c>
      <c r="D205" s="127" t="s">
        <v>10</v>
      </c>
      <c r="E205" s="6"/>
      <c r="F205" s="501">
        <f>+ROUND((E205*C205),2)</f>
        <v>0</v>
      </c>
      <c r="G205" s="305"/>
      <c r="H205" s="277"/>
      <c r="I205" s="263"/>
      <c r="J205" s="509"/>
      <c r="K205" s="509"/>
      <c r="L205" s="515"/>
      <c r="M205" s="515"/>
      <c r="N205" s="509"/>
      <c r="O205" s="516"/>
      <c r="P205" s="516"/>
    </row>
    <row r="206" spans="1:16" s="512" customFormat="1" ht="14.25" x14ac:dyDescent="0.25">
      <c r="A206" s="220" t="s">
        <v>758</v>
      </c>
      <c r="B206" s="10" t="s">
        <v>759</v>
      </c>
      <c r="C206" s="31">
        <v>1.57</v>
      </c>
      <c r="D206" s="127" t="s">
        <v>10</v>
      </c>
      <c r="E206" s="6"/>
      <c r="F206" s="501">
        <f t="shared" ref="F206" si="26">ROUND(E206*C206,2)</f>
        <v>0</v>
      </c>
      <c r="G206" s="305"/>
      <c r="H206" s="277"/>
      <c r="I206" s="263"/>
      <c r="J206" s="509"/>
      <c r="K206" s="509"/>
      <c r="L206" s="515"/>
      <c r="M206" s="515"/>
      <c r="N206" s="509"/>
      <c r="O206" s="516"/>
      <c r="P206" s="516"/>
    </row>
    <row r="207" spans="1:16" s="512" customFormat="1" x14ac:dyDescent="0.25">
      <c r="A207" s="220" t="s">
        <v>760</v>
      </c>
      <c r="B207" s="10" t="s">
        <v>761</v>
      </c>
      <c r="C207" s="31">
        <v>234.23</v>
      </c>
      <c r="D207" s="127" t="s">
        <v>11</v>
      </c>
      <c r="E207" s="6"/>
      <c r="F207" s="501">
        <f t="shared" ref="F207:F210" si="27">+ROUND((E207*C207),2)</f>
        <v>0</v>
      </c>
      <c r="G207" s="305"/>
      <c r="H207" s="277"/>
      <c r="I207" s="263"/>
      <c r="J207" s="509"/>
      <c r="K207" s="509"/>
      <c r="L207" s="510"/>
      <c r="M207" s="510"/>
      <c r="N207" s="509"/>
      <c r="O207" s="511"/>
      <c r="P207" s="511"/>
    </row>
    <row r="208" spans="1:16" s="512" customFormat="1" x14ac:dyDescent="0.25">
      <c r="A208" s="220" t="s">
        <v>762</v>
      </c>
      <c r="B208" s="10" t="s">
        <v>763</v>
      </c>
      <c r="C208" s="31">
        <v>10.8</v>
      </c>
      <c r="D208" s="127" t="s">
        <v>13</v>
      </c>
      <c r="E208" s="6"/>
      <c r="F208" s="501">
        <f t="shared" si="27"/>
        <v>0</v>
      </c>
      <c r="G208" s="305"/>
      <c r="H208" s="277"/>
      <c r="I208" s="263"/>
      <c r="J208" s="509"/>
      <c r="K208" s="509"/>
      <c r="L208" s="510"/>
      <c r="M208" s="510"/>
      <c r="N208" s="509"/>
      <c r="O208" s="511"/>
      <c r="P208" s="511"/>
    </row>
    <row r="209" spans="1:17" s="512" customFormat="1" x14ac:dyDescent="0.25">
      <c r="A209" s="220" t="s">
        <v>764</v>
      </c>
      <c r="B209" s="10" t="s">
        <v>793</v>
      </c>
      <c r="C209" s="31">
        <v>10.8</v>
      </c>
      <c r="D209" s="127" t="s">
        <v>13</v>
      </c>
      <c r="E209" s="6"/>
      <c r="F209" s="501">
        <f t="shared" si="27"/>
        <v>0</v>
      </c>
      <c r="G209" s="305"/>
      <c r="H209" s="277"/>
      <c r="I209" s="263"/>
      <c r="J209" s="509"/>
      <c r="K209" s="509"/>
      <c r="L209" s="510"/>
      <c r="M209" s="510"/>
      <c r="N209" s="509"/>
      <c r="O209" s="511"/>
      <c r="P209" s="511"/>
    </row>
    <row r="210" spans="1:17" s="512" customFormat="1" x14ac:dyDescent="0.25">
      <c r="A210" s="220" t="s">
        <v>765</v>
      </c>
      <c r="B210" s="10" t="s">
        <v>792</v>
      </c>
      <c r="C210" s="31">
        <v>207</v>
      </c>
      <c r="D210" s="127" t="s">
        <v>13</v>
      </c>
      <c r="E210" s="6"/>
      <c r="F210" s="501">
        <f t="shared" si="27"/>
        <v>0</v>
      </c>
      <c r="G210" s="305"/>
      <c r="H210" s="277"/>
      <c r="I210" s="263"/>
      <c r="J210" s="509"/>
      <c r="K210" s="509"/>
      <c r="L210" s="510"/>
      <c r="M210" s="510"/>
      <c r="N210" s="509"/>
      <c r="O210" s="511"/>
      <c r="P210" s="511"/>
    </row>
    <row r="211" spans="1:17" s="512" customFormat="1" x14ac:dyDescent="0.25">
      <c r="A211" s="220"/>
      <c r="B211" s="10"/>
      <c r="C211" s="31">
        <v>0</v>
      </c>
      <c r="D211" s="127"/>
      <c r="E211" s="6"/>
      <c r="F211" s="501"/>
      <c r="G211" s="305"/>
      <c r="H211" s="277"/>
      <c r="I211" s="263"/>
      <c r="J211" s="509"/>
      <c r="K211" s="509"/>
      <c r="L211" s="510"/>
      <c r="M211" s="510"/>
      <c r="N211" s="509"/>
      <c r="O211" s="511"/>
      <c r="P211" s="511"/>
    </row>
    <row r="212" spans="1:17" s="308" customFormat="1" x14ac:dyDescent="0.25">
      <c r="A212" s="517">
        <v>4</v>
      </c>
      <c r="B212" s="495" t="s">
        <v>70</v>
      </c>
      <c r="C212" s="31">
        <v>0</v>
      </c>
      <c r="D212" s="496"/>
      <c r="E212" s="892"/>
      <c r="F212" s="498"/>
      <c r="G212" s="277"/>
      <c r="H212" s="277"/>
      <c r="I212" s="257"/>
      <c r="J212" s="318"/>
      <c r="M212" s="488"/>
      <c r="N212" s="488"/>
      <c r="P212" s="489"/>
      <c r="Q212" s="489"/>
    </row>
    <row r="213" spans="1:17" s="308" customFormat="1" x14ac:dyDescent="0.25">
      <c r="A213" s="518">
        <v>4.0999999999999996</v>
      </c>
      <c r="B213" s="10" t="s">
        <v>766</v>
      </c>
      <c r="C213" s="31">
        <v>901.17</v>
      </c>
      <c r="D213" s="496" t="s">
        <v>11</v>
      </c>
      <c r="E213" s="892"/>
      <c r="F213" s="498">
        <f>ROUND((E213*C213),2)</f>
        <v>0</v>
      </c>
      <c r="G213" s="277"/>
      <c r="H213" s="277"/>
      <c r="I213" s="257"/>
      <c r="J213" s="318"/>
      <c r="M213" s="488"/>
      <c r="N213" s="488"/>
      <c r="P213" s="489"/>
      <c r="Q213" s="489"/>
    </row>
    <row r="214" spans="1:17" s="308" customFormat="1" x14ac:dyDescent="0.25">
      <c r="A214" s="508"/>
      <c r="B214" s="495"/>
      <c r="C214" s="519"/>
      <c r="D214" s="496"/>
      <c r="E214" s="892"/>
      <c r="F214" s="498"/>
      <c r="G214" s="277"/>
      <c r="H214" s="277"/>
      <c r="I214" s="257"/>
      <c r="J214" s="318"/>
      <c r="M214" s="488"/>
      <c r="N214" s="488"/>
      <c r="P214" s="489"/>
      <c r="Q214" s="489"/>
    </row>
    <row r="215" spans="1:17" s="308" customFormat="1" x14ac:dyDescent="0.25">
      <c r="A215" s="517">
        <v>5</v>
      </c>
      <c r="B215" s="135" t="s">
        <v>767</v>
      </c>
      <c r="C215" s="31"/>
      <c r="D215" s="496"/>
      <c r="E215" s="892"/>
      <c r="F215" s="498"/>
      <c r="G215" s="277"/>
      <c r="H215" s="277"/>
      <c r="I215" s="257"/>
      <c r="J215" s="318"/>
      <c r="M215" s="488"/>
      <c r="N215" s="488"/>
      <c r="P215" s="489"/>
      <c r="Q215" s="489"/>
    </row>
    <row r="216" spans="1:17" s="512" customFormat="1" x14ac:dyDescent="0.25">
      <c r="A216" s="212">
        <v>5.0999999999999996</v>
      </c>
      <c r="B216" s="134" t="s">
        <v>768</v>
      </c>
      <c r="C216" s="136">
        <v>60</v>
      </c>
      <c r="D216" s="137" t="s">
        <v>13</v>
      </c>
      <c r="E216" s="6"/>
      <c r="F216" s="501">
        <f t="shared" ref="F216:F218" si="28">+ROUND((E216*C216),2)</f>
        <v>0</v>
      </c>
      <c r="G216" s="305"/>
      <c r="H216" s="277"/>
      <c r="I216" s="520"/>
      <c r="J216" s="521"/>
      <c r="K216" s="509"/>
      <c r="L216" s="510"/>
      <c r="M216" s="510"/>
      <c r="N216" s="509"/>
      <c r="O216" s="511"/>
      <c r="P216" s="511"/>
    </row>
    <row r="217" spans="1:17" s="512" customFormat="1" x14ac:dyDescent="0.25">
      <c r="A217" s="207">
        <v>5.2</v>
      </c>
      <c r="B217" s="134" t="s">
        <v>1279</v>
      </c>
      <c r="C217" s="2">
        <v>2</v>
      </c>
      <c r="D217" s="9" t="s">
        <v>12</v>
      </c>
      <c r="E217" s="6"/>
      <c r="F217" s="501">
        <f t="shared" si="28"/>
        <v>0</v>
      </c>
      <c r="G217" s="305"/>
      <c r="H217" s="277"/>
      <c r="I217" s="263"/>
      <c r="J217" s="509"/>
      <c r="K217" s="509"/>
      <c r="L217" s="510"/>
      <c r="M217" s="510"/>
      <c r="N217" s="509"/>
      <c r="O217" s="511"/>
      <c r="P217" s="511"/>
    </row>
    <row r="218" spans="1:17" s="308" customFormat="1" ht="25.5" x14ac:dyDescent="0.25">
      <c r="A218" s="207">
        <v>5.3</v>
      </c>
      <c r="B218" s="139" t="s">
        <v>1280</v>
      </c>
      <c r="C218" s="2">
        <v>1</v>
      </c>
      <c r="D218" s="9" t="s">
        <v>12</v>
      </c>
      <c r="E218" s="6"/>
      <c r="F218" s="501">
        <f t="shared" si="28"/>
        <v>0</v>
      </c>
      <c r="G218" s="305"/>
      <c r="H218" s="277"/>
      <c r="I218" s="263"/>
      <c r="J218" s="509"/>
      <c r="K218" s="509"/>
      <c r="L218" s="510"/>
      <c r="M218" s="510"/>
      <c r="N218" s="509"/>
      <c r="O218" s="489"/>
      <c r="P218" s="489"/>
    </row>
    <row r="219" spans="1:17" s="308" customFormat="1" x14ac:dyDescent="0.25">
      <c r="A219" s="503"/>
      <c r="B219" s="500"/>
      <c r="C219" s="31"/>
      <c r="D219" s="496"/>
      <c r="E219" s="892"/>
      <c r="F219" s="498"/>
      <c r="G219" s="277"/>
      <c r="H219" s="277"/>
      <c r="I219" s="257"/>
      <c r="J219" s="318"/>
      <c r="M219" s="488"/>
      <c r="N219" s="488"/>
      <c r="P219" s="489"/>
      <c r="Q219" s="489"/>
    </row>
    <row r="220" spans="1:17" s="308" customFormat="1" x14ac:dyDescent="0.25">
      <c r="A220" s="499">
        <v>6</v>
      </c>
      <c r="B220" s="495" t="s">
        <v>227</v>
      </c>
      <c r="C220" s="31"/>
      <c r="D220" s="496"/>
      <c r="E220" s="892"/>
      <c r="F220" s="498"/>
      <c r="G220" s="277"/>
      <c r="H220" s="277"/>
      <c r="I220" s="490"/>
      <c r="J220" s="318"/>
      <c r="M220" s="488"/>
      <c r="N220" s="488"/>
      <c r="P220" s="489"/>
      <c r="Q220" s="489"/>
    </row>
    <row r="221" spans="1:17" s="308" customFormat="1" x14ac:dyDescent="0.25">
      <c r="A221" s="504">
        <v>6.1</v>
      </c>
      <c r="B221" s="495" t="s">
        <v>181</v>
      </c>
      <c r="C221" s="31"/>
      <c r="D221" s="496"/>
      <c r="E221" s="892"/>
      <c r="F221" s="498"/>
      <c r="G221" s="277"/>
      <c r="H221" s="277"/>
      <c r="I221" s="257"/>
      <c r="J221" s="318"/>
      <c r="M221" s="488"/>
      <c r="N221" s="488"/>
      <c r="P221" s="489"/>
      <c r="Q221" s="489"/>
    </row>
    <row r="222" spans="1:17" s="308" customFormat="1" ht="38.25" x14ac:dyDescent="0.25">
      <c r="A222" s="503" t="s">
        <v>785</v>
      </c>
      <c r="B222" s="133" t="s">
        <v>1281</v>
      </c>
      <c r="C222" s="31">
        <v>1</v>
      </c>
      <c r="D222" s="496" t="s">
        <v>12</v>
      </c>
      <c r="E222" s="892"/>
      <c r="F222" s="498">
        <f>ROUND((E222*C222),2)</f>
        <v>0</v>
      </c>
      <c r="G222" s="277"/>
      <c r="H222" s="277"/>
      <c r="I222" s="257"/>
      <c r="J222" s="318"/>
      <c r="M222" s="488"/>
      <c r="N222" s="488"/>
      <c r="P222" s="489"/>
      <c r="Q222" s="489"/>
    </row>
    <row r="223" spans="1:17" s="309" customFormat="1" ht="38.25" x14ac:dyDescent="0.25">
      <c r="A223" s="503" t="s">
        <v>786</v>
      </c>
      <c r="B223" s="10" t="s">
        <v>769</v>
      </c>
      <c r="C223" s="31">
        <v>2</v>
      </c>
      <c r="D223" s="496" t="s">
        <v>12</v>
      </c>
      <c r="E223" s="892"/>
      <c r="F223" s="498">
        <f>ROUND((E223*C223),2)</f>
        <v>0</v>
      </c>
      <c r="G223" s="277"/>
      <c r="H223" s="277"/>
      <c r="I223" s="257"/>
      <c r="J223" s="460"/>
      <c r="M223" s="522"/>
      <c r="N223" s="522"/>
      <c r="P223" s="523"/>
      <c r="Q223" s="523"/>
    </row>
    <row r="224" spans="1:17" s="308" customFormat="1" ht="52.5" x14ac:dyDescent="0.25">
      <c r="A224" s="503" t="s">
        <v>787</v>
      </c>
      <c r="B224" s="133" t="s">
        <v>770</v>
      </c>
      <c r="C224" s="136">
        <v>40</v>
      </c>
      <c r="D224" s="496" t="s">
        <v>12</v>
      </c>
      <c r="E224" s="892"/>
      <c r="F224" s="498">
        <f>ROUND((E224*C224),2)</f>
        <v>0</v>
      </c>
      <c r="G224" s="277"/>
      <c r="H224" s="277"/>
      <c r="I224" s="257"/>
      <c r="J224" s="318"/>
      <c r="M224" s="488"/>
      <c r="N224" s="488"/>
      <c r="P224" s="489"/>
      <c r="Q224" s="489"/>
    </row>
    <row r="225" spans="1:17" s="308" customFormat="1" x14ac:dyDescent="0.25">
      <c r="A225" s="503"/>
      <c r="B225" s="133"/>
      <c r="C225" s="31"/>
      <c r="D225" s="496"/>
      <c r="E225" s="892"/>
      <c r="F225" s="498"/>
      <c r="G225" s="277"/>
      <c r="H225" s="277"/>
      <c r="I225" s="257"/>
      <c r="J225" s="318"/>
      <c r="M225" s="488"/>
      <c r="N225" s="488"/>
      <c r="P225" s="489"/>
      <c r="Q225" s="489"/>
    </row>
    <row r="226" spans="1:17" s="308" customFormat="1" x14ac:dyDescent="0.25">
      <c r="A226" s="504">
        <v>6.2</v>
      </c>
      <c r="B226" s="495" t="s">
        <v>789</v>
      </c>
      <c r="C226" s="31"/>
      <c r="D226" s="496"/>
      <c r="E226" s="892"/>
      <c r="F226" s="498"/>
      <c r="G226" s="277"/>
      <c r="H226" s="277"/>
      <c r="I226" s="257"/>
      <c r="J226" s="318"/>
      <c r="M226" s="488"/>
      <c r="N226" s="488"/>
      <c r="P226" s="489"/>
      <c r="Q226" s="489"/>
    </row>
    <row r="227" spans="1:17" s="308" customFormat="1" ht="25.5" x14ac:dyDescent="0.25">
      <c r="A227" s="524" t="s">
        <v>788</v>
      </c>
      <c r="B227" s="10" t="s">
        <v>804</v>
      </c>
      <c r="C227" s="525">
        <v>1</v>
      </c>
      <c r="D227" s="496" t="s">
        <v>12</v>
      </c>
      <c r="E227" s="892"/>
      <c r="F227" s="498">
        <f>ROUND((E227*C227),2)</f>
        <v>0</v>
      </c>
      <c r="G227" s="277"/>
      <c r="H227" s="277"/>
      <c r="I227" s="257"/>
      <c r="J227" s="318"/>
      <c r="M227" s="488"/>
      <c r="N227" s="488"/>
      <c r="P227" s="489"/>
      <c r="Q227" s="489"/>
    </row>
    <row r="228" spans="1:17" s="308" customFormat="1" ht="51" x14ac:dyDescent="0.25">
      <c r="A228" s="503" t="s">
        <v>1131</v>
      </c>
      <c r="B228" s="298" t="s">
        <v>228</v>
      </c>
      <c r="C228" s="31">
        <v>2</v>
      </c>
      <c r="D228" s="496" t="s">
        <v>12</v>
      </c>
      <c r="E228" s="892"/>
      <c r="F228" s="498">
        <f t="shared" ref="F228:F230" si="29">ROUND((E228*C228),2)</f>
        <v>0</v>
      </c>
      <c r="G228" s="277"/>
      <c r="H228" s="277"/>
      <c r="I228" s="257"/>
      <c r="J228" s="318"/>
      <c r="M228" s="488"/>
      <c r="N228" s="488"/>
      <c r="P228" s="489"/>
      <c r="Q228" s="489"/>
    </row>
    <row r="229" spans="1:17" s="308" customFormat="1" x14ac:dyDescent="0.25">
      <c r="A229" s="524" t="s">
        <v>1132</v>
      </c>
      <c r="B229" s="500" t="s">
        <v>790</v>
      </c>
      <c r="C229" s="525">
        <v>2.8</v>
      </c>
      <c r="D229" s="496" t="s">
        <v>13</v>
      </c>
      <c r="E229" s="892"/>
      <c r="F229" s="498">
        <f t="shared" si="29"/>
        <v>0</v>
      </c>
      <c r="G229" s="277"/>
      <c r="H229" s="277"/>
      <c r="I229" s="257"/>
      <c r="J229" s="318"/>
      <c r="M229" s="488"/>
      <c r="N229" s="488"/>
      <c r="P229" s="489"/>
      <c r="Q229" s="489"/>
    </row>
    <row r="230" spans="1:17" s="308" customFormat="1" x14ac:dyDescent="0.25">
      <c r="A230" s="503" t="s">
        <v>1133</v>
      </c>
      <c r="B230" s="500" t="s">
        <v>791</v>
      </c>
      <c r="C230" s="525">
        <v>2</v>
      </c>
      <c r="D230" s="496" t="s">
        <v>12</v>
      </c>
      <c r="E230" s="892"/>
      <c r="F230" s="498">
        <f t="shared" si="29"/>
        <v>0</v>
      </c>
      <c r="G230" s="277"/>
      <c r="H230" s="277"/>
      <c r="I230" s="257"/>
      <c r="J230" s="318"/>
      <c r="M230" s="488"/>
      <c r="N230" s="488"/>
      <c r="P230" s="489"/>
      <c r="Q230" s="489"/>
    </row>
    <row r="231" spans="1:17" s="308" customFormat="1" x14ac:dyDescent="0.25">
      <c r="A231" s="503"/>
      <c r="B231" s="500"/>
      <c r="C231" s="31"/>
      <c r="D231" s="496"/>
      <c r="E231" s="892"/>
      <c r="F231" s="498"/>
      <c r="G231" s="277"/>
      <c r="H231" s="277"/>
      <c r="I231" s="257"/>
      <c r="J231" s="318"/>
      <c r="M231" s="488"/>
      <c r="N231" s="488"/>
      <c r="P231" s="489"/>
      <c r="Q231" s="489"/>
    </row>
    <row r="232" spans="1:17" s="308" customFormat="1" x14ac:dyDescent="0.25">
      <c r="A232" s="499">
        <v>7</v>
      </c>
      <c r="B232" s="1" t="s">
        <v>794</v>
      </c>
      <c r="C232" s="31"/>
      <c r="D232" s="496"/>
      <c r="E232" s="892"/>
      <c r="F232" s="498"/>
      <c r="G232" s="277"/>
      <c r="H232" s="277"/>
      <c r="I232" s="257"/>
      <c r="J232" s="318"/>
      <c r="M232" s="488"/>
      <c r="N232" s="488"/>
      <c r="P232" s="489"/>
      <c r="Q232" s="489"/>
    </row>
    <row r="233" spans="1:17" s="308" customFormat="1" x14ac:dyDescent="0.25">
      <c r="A233" s="219">
        <v>7.1</v>
      </c>
      <c r="B233" s="1" t="s">
        <v>680</v>
      </c>
      <c r="C233" s="2"/>
      <c r="D233" s="9"/>
      <c r="E233" s="6"/>
      <c r="F233" s="501">
        <f t="shared" ref="F233" si="30">+ROUND((E233*C233),2)</f>
        <v>0</v>
      </c>
      <c r="G233" s="305"/>
      <c r="H233" s="277"/>
      <c r="I233" s="318"/>
      <c r="L233" s="488"/>
      <c r="M233" s="488"/>
      <c r="O233" s="489"/>
      <c r="P233" s="489"/>
    </row>
    <row r="234" spans="1:17" s="308" customFormat="1" ht="38.25" x14ac:dyDescent="0.25">
      <c r="A234" s="503" t="s">
        <v>540</v>
      </c>
      <c r="B234" s="133" t="s">
        <v>1320</v>
      </c>
      <c r="C234" s="497">
        <f>8427.3*0.9</f>
        <v>7584.57</v>
      </c>
      <c r="D234" s="496" t="s">
        <v>14</v>
      </c>
      <c r="E234" s="892"/>
      <c r="F234" s="498">
        <f>ROUND((E234*C234),2)</f>
        <v>0</v>
      </c>
      <c r="G234" s="277"/>
      <c r="H234" s="277"/>
      <c r="I234" s="257"/>
      <c r="J234" s="318"/>
      <c r="M234" s="488"/>
      <c r="N234" s="488"/>
      <c r="P234" s="489"/>
      <c r="Q234" s="489"/>
    </row>
    <row r="235" spans="1:17" s="308" customFormat="1" ht="25.5" x14ac:dyDescent="0.25">
      <c r="A235" s="218" t="s">
        <v>541</v>
      </c>
      <c r="B235" s="133" t="s">
        <v>1282</v>
      </c>
      <c r="C235" s="2">
        <f>186.24*0.9</f>
        <v>167.62</v>
      </c>
      <c r="D235" s="9" t="s">
        <v>13</v>
      </c>
      <c r="E235" s="6"/>
      <c r="F235" s="501">
        <f t="shared" ref="F235:F240" si="31">+ROUND((E235*C235),2)</f>
        <v>0</v>
      </c>
      <c r="G235" s="305"/>
      <c r="H235" s="277"/>
      <c r="I235" s="263"/>
      <c r="J235" s="509"/>
      <c r="K235" s="509"/>
      <c r="L235" s="510"/>
      <c r="M235" s="510"/>
      <c r="N235" s="509"/>
      <c r="O235" s="489"/>
      <c r="P235" s="489"/>
    </row>
    <row r="236" spans="1:17" s="512" customFormat="1" x14ac:dyDescent="0.25">
      <c r="A236" s="503" t="s">
        <v>542</v>
      </c>
      <c r="B236" s="133" t="s">
        <v>795</v>
      </c>
      <c r="C236" s="2">
        <v>58</v>
      </c>
      <c r="D236" s="9" t="s">
        <v>12</v>
      </c>
      <c r="E236" s="6"/>
      <c r="F236" s="501">
        <f t="shared" si="31"/>
        <v>0</v>
      </c>
      <c r="G236" s="305"/>
      <c r="H236" s="277"/>
      <c r="I236" s="263"/>
      <c r="J236" s="509"/>
      <c r="K236" s="509"/>
      <c r="L236" s="510"/>
      <c r="M236" s="510"/>
      <c r="N236" s="509"/>
      <c r="O236" s="511"/>
      <c r="P236" s="511"/>
    </row>
    <row r="237" spans="1:17" s="512" customFormat="1" x14ac:dyDescent="0.25">
      <c r="A237" s="218" t="s">
        <v>543</v>
      </c>
      <c r="B237" s="133" t="s">
        <v>796</v>
      </c>
      <c r="C237" s="2">
        <v>58</v>
      </c>
      <c r="D237" s="9" t="s">
        <v>13</v>
      </c>
      <c r="E237" s="6"/>
      <c r="F237" s="501">
        <f t="shared" si="31"/>
        <v>0</v>
      </c>
      <c r="G237" s="305"/>
      <c r="H237" s="277"/>
      <c r="I237" s="263"/>
      <c r="J237" s="509"/>
      <c r="K237" s="509"/>
      <c r="L237" s="510"/>
      <c r="M237" s="510"/>
      <c r="N237" s="509"/>
      <c r="O237" s="511"/>
      <c r="P237" s="511"/>
    </row>
    <row r="238" spans="1:17" s="512" customFormat="1" x14ac:dyDescent="0.25">
      <c r="A238" s="503" t="s">
        <v>544</v>
      </c>
      <c r="B238" s="10" t="s">
        <v>797</v>
      </c>
      <c r="C238" s="2">
        <v>7</v>
      </c>
      <c r="D238" s="9" t="s">
        <v>12</v>
      </c>
      <c r="E238" s="6"/>
      <c r="F238" s="501">
        <f t="shared" si="31"/>
        <v>0</v>
      </c>
      <c r="G238" s="305"/>
      <c r="H238" s="277"/>
      <c r="I238" s="263"/>
      <c r="J238" s="509"/>
      <c r="K238" s="509"/>
      <c r="L238" s="510"/>
      <c r="M238" s="510"/>
      <c r="N238" s="509"/>
      <c r="O238" s="511"/>
      <c r="P238" s="511"/>
    </row>
    <row r="239" spans="1:17" s="512" customFormat="1" x14ac:dyDescent="0.25">
      <c r="A239" s="218" t="s">
        <v>545</v>
      </c>
      <c r="B239" s="10" t="s">
        <v>798</v>
      </c>
      <c r="C239" s="2">
        <v>30</v>
      </c>
      <c r="D239" s="9" t="s">
        <v>12</v>
      </c>
      <c r="E239" s="6"/>
      <c r="F239" s="501">
        <f t="shared" si="31"/>
        <v>0</v>
      </c>
      <c r="G239" s="305"/>
      <c r="H239" s="277"/>
      <c r="I239" s="263"/>
      <c r="J239" s="509"/>
      <c r="K239" s="509"/>
      <c r="L239" s="510"/>
      <c r="M239" s="510"/>
      <c r="N239" s="509"/>
      <c r="O239" s="511"/>
      <c r="P239" s="511"/>
    </row>
    <row r="240" spans="1:17" s="512" customFormat="1" x14ac:dyDescent="0.25">
      <c r="A240" s="503" t="s">
        <v>546</v>
      </c>
      <c r="B240" s="10" t="s">
        <v>799</v>
      </c>
      <c r="C240" s="2">
        <v>7</v>
      </c>
      <c r="D240" s="9" t="s">
        <v>12</v>
      </c>
      <c r="E240" s="6"/>
      <c r="F240" s="501">
        <f t="shared" si="31"/>
        <v>0</v>
      </c>
      <c r="G240" s="305"/>
      <c r="H240" s="277"/>
      <c r="I240" s="263"/>
      <c r="J240" s="509"/>
      <c r="K240" s="509"/>
      <c r="L240" s="510"/>
      <c r="M240" s="510"/>
      <c r="N240" s="509"/>
      <c r="O240" s="511"/>
      <c r="P240" s="511"/>
    </row>
    <row r="241" spans="1:17" s="512" customFormat="1" ht="38.25" x14ac:dyDescent="0.25">
      <c r="A241" s="218" t="s">
        <v>547</v>
      </c>
      <c r="B241" s="10" t="s">
        <v>801</v>
      </c>
      <c r="C241" s="2">
        <v>1</v>
      </c>
      <c r="D241" s="9" t="s">
        <v>12</v>
      </c>
      <c r="E241" s="6"/>
      <c r="F241" s="501">
        <f t="shared" ref="F241" si="32">+ROUND((E241*C241),2)</f>
        <v>0</v>
      </c>
      <c r="G241" s="305"/>
      <c r="H241" s="277"/>
      <c r="I241" s="263"/>
      <c r="J241" s="509"/>
      <c r="K241" s="509"/>
      <c r="L241" s="510"/>
      <c r="M241" s="510"/>
      <c r="N241" s="509"/>
      <c r="O241" s="511"/>
      <c r="P241" s="511"/>
    </row>
    <row r="242" spans="1:17" s="512" customFormat="1" ht="38.25" x14ac:dyDescent="0.25">
      <c r="A242" s="503" t="s">
        <v>548</v>
      </c>
      <c r="B242" s="10" t="s">
        <v>802</v>
      </c>
      <c r="C242" s="2">
        <v>4</v>
      </c>
      <c r="D242" s="9" t="s">
        <v>12</v>
      </c>
      <c r="E242" s="6"/>
      <c r="F242" s="501">
        <f t="shared" ref="F242:F243" si="33">ROUND(E242*C242,2)</f>
        <v>0</v>
      </c>
      <c r="G242" s="305"/>
      <c r="H242" s="277"/>
      <c r="I242" s="263"/>
      <c r="J242" s="509"/>
      <c r="K242" s="509"/>
      <c r="L242" s="510"/>
      <c r="M242" s="526"/>
      <c r="N242" s="509"/>
      <c r="O242" s="511"/>
      <c r="P242" s="511"/>
    </row>
    <row r="243" spans="1:17" s="308" customFormat="1" ht="38.25" x14ac:dyDescent="0.25">
      <c r="A243" s="218" t="s">
        <v>1134</v>
      </c>
      <c r="B243" s="10" t="s">
        <v>803</v>
      </c>
      <c r="C243" s="2">
        <v>8</v>
      </c>
      <c r="D243" s="9" t="s">
        <v>12</v>
      </c>
      <c r="E243" s="6"/>
      <c r="F243" s="501">
        <f t="shared" si="33"/>
        <v>0</v>
      </c>
      <c r="G243" s="305"/>
      <c r="H243" s="277"/>
      <c r="I243" s="263"/>
      <c r="J243" s="509"/>
      <c r="K243" s="509"/>
      <c r="L243" s="510"/>
      <c r="M243" s="510"/>
      <c r="N243" s="509"/>
      <c r="O243" s="489"/>
      <c r="P243" s="489"/>
    </row>
    <row r="244" spans="1:17" s="308" customFormat="1" x14ac:dyDescent="0.25">
      <c r="A244" s="527"/>
      <c r="B244" s="500"/>
      <c r="C244" s="31"/>
      <c r="D244" s="496"/>
      <c r="E244" s="892"/>
      <c r="F244" s="498"/>
      <c r="G244" s="277"/>
      <c r="H244" s="277"/>
      <c r="I244" s="257"/>
      <c r="J244" s="318"/>
      <c r="M244" s="488"/>
      <c r="N244" s="488"/>
      <c r="P244" s="489"/>
      <c r="Q244" s="489"/>
    </row>
    <row r="245" spans="1:17" s="308" customFormat="1" x14ac:dyDescent="0.25">
      <c r="A245" s="219">
        <v>8</v>
      </c>
      <c r="B245" s="1" t="s">
        <v>15</v>
      </c>
      <c r="C245" s="2"/>
      <c r="D245" s="9"/>
      <c r="E245" s="6"/>
      <c r="F245" s="501">
        <f t="shared" ref="F245" si="34">+ROUND((E245*C245),2)</f>
        <v>0</v>
      </c>
      <c r="G245" s="305"/>
      <c r="H245" s="277"/>
      <c r="I245" s="318"/>
      <c r="L245" s="488"/>
      <c r="M245" s="488"/>
      <c r="O245" s="489"/>
      <c r="P245" s="489"/>
    </row>
    <row r="246" spans="1:17" s="308" customFormat="1" x14ac:dyDescent="0.25">
      <c r="A246" s="219">
        <v>8.1</v>
      </c>
      <c r="B246" s="1" t="s">
        <v>800</v>
      </c>
      <c r="C246" s="2"/>
      <c r="D246" s="9"/>
      <c r="E246" s="6"/>
      <c r="F246" s="501"/>
      <c r="G246" s="305"/>
      <c r="H246" s="277"/>
      <c r="I246" s="318"/>
      <c r="L246" s="488"/>
      <c r="M246" s="488"/>
      <c r="O246" s="489"/>
      <c r="P246" s="489"/>
    </row>
    <row r="247" spans="1:17" s="308" customFormat="1" ht="25.5" x14ac:dyDescent="0.25">
      <c r="A247" s="218" t="s">
        <v>509</v>
      </c>
      <c r="B247" s="133" t="s">
        <v>805</v>
      </c>
      <c r="C247" s="2">
        <f>6400*0.9</f>
        <v>5760</v>
      </c>
      <c r="D247" s="127" t="s">
        <v>12</v>
      </c>
      <c r="E247" s="6"/>
      <c r="F247" s="501">
        <f>ROUND(E247*C247,2)</f>
        <v>0</v>
      </c>
      <c r="G247" s="305"/>
      <c r="H247" s="277"/>
      <c r="I247" s="263"/>
      <c r="J247" s="509"/>
      <c r="K247" s="509"/>
      <c r="L247" s="510"/>
      <c r="M247" s="510"/>
      <c r="N247" s="509"/>
      <c r="O247" s="489"/>
      <c r="P247" s="489"/>
    </row>
    <row r="248" spans="1:17" s="308" customFormat="1" ht="14.25" x14ac:dyDescent="0.25">
      <c r="A248" s="218" t="s">
        <v>510</v>
      </c>
      <c r="B248" s="10" t="s">
        <v>806</v>
      </c>
      <c r="C248" s="2">
        <f>160*0.9</f>
        <v>144</v>
      </c>
      <c r="D248" s="127" t="s">
        <v>12</v>
      </c>
      <c r="E248" s="6"/>
      <c r="F248" s="501">
        <f>ROUND(E248*C248,2)</f>
        <v>0</v>
      </c>
      <c r="G248" s="305"/>
      <c r="H248" s="277"/>
      <c r="I248" s="263"/>
      <c r="J248" s="509"/>
      <c r="K248" s="509"/>
      <c r="L248" s="510"/>
      <c r="M248" s="510"/>
      <c r="N248" s="509"/>
      <c r="O248" s="489"/>
      <c r="P248" s="489"/>
    </row>
    <row r="249" spans="1:17" s="308" customFormat="1" ht="38.25" x14ac:dyDescent="0.25">
      <c r="A249" s="218" t="s">
        <v>511</v>
      </c>
      <c r="B249" s="10" t="s">
        <v>807</v>
      </c>
      <c r="C249" s="2">
        <v>8</v>
      </c>
      <c r="D249" s="127" t="s">
        <v>12</v>
      </c>
      <c r="E249" s="6"/>
      <c r="F249" s="501">
        <f>ROUND(E249*C249,2)</f>
        <v>0</v>
      </c>
      <c r="G249" s="305"/>
      <c r="H249" s="277"/>
      <c r="I249" s="263"/>
      <c r="J249" s="509"/>
      <c r="K249" s="509"/>
      <c r="L249" s="510"/>
      <c r="M249" s="510"/>
      <c r="N249" s="509"/>
      <c r="O249" s="489"/>
      <c r="P249" s="489"/>
    </row>
    <row r="250" spans="1:17" s="512" customFormat="1" ht="38.25" x14ac:dyDescent="0.25">
      <c r="A250" s="218" t="s">
        <v>512</v>
      </c>
      <c r="B250" s="10" t="s">
        <v>808</v>
      </c>
      <c r="C250" s="2">
        <v>8</v>
      </c>
      <c r="D250" s="9" t="s">
        <v>12</v>
      </c>
      <c r="E250" s="6"/>
      <c r="F250" s="501">
        <f t="shared" ref="F250:F254" si="35">+ROUND((E250*C250),2)</f>
        <v>0</v>
      </c>
      <c r="G250" s="305"/>
      <c r="H250" s="277"/>
      <c r="I250" s="263"/>
      <c r="J250" s="509"/>
      <c r="K250" s="509"/>
      <c r="L250" s="510"/>
      <c r="M250" s="510"/>
      <c r="N250" s="509"/>
      <c r="O250" s="511"/>
      <c r="P250" s="511"/>
    </row>
    <row r="251" spans="1:17" s="512" customFormat="1" ht="38.25" x14ac:dyDescent="0.25">
      <c r="A251" s="218" t="s">
        <v>513</v>
      </c>
      <c r="B251" s="10" t="s">
        <v>809</v>
      </c>
      <c r="C251" s="2">
        <v>8</v>
      </c>
      <c r="D251" s="9" t="s">
        <v>12</v>
      </c>
      <c r="E251" s="6"/>
      <c r="F251" s="501">
        <f t="shared" si="35"/>
        <v>0</v>
      </c>
      <c r="G251" s="305"/>
      <c r="H251" s="277"/>
      <c r="I251" s="263"/>
      <c r="J251" s="509"/>
      <c r="K251" s="509"/>
      <c r="L251" s="510"/>
      <c r="M251" s="510"/>
      <c r="N251" s="509"/>
      <c r="O251" s="511"/>
      <c r="P251" s="511"/>
    </row>
    <row r="252" spans="1:17" s="512" customFormat="1" ht="38.25" x14ac:dyDescent="0.25">
      <c r="A252" s="218" t="s">
        <v>514</v>
      </c>
      <c r="B252" s="10" t="s">
        <v>810</v>
      </c>
      <c r="C252" s="136">
        <v>8</v>
      </c>
      <c r="D252" s="9" t="s">
        <v>12</v>
      </c>
      <c r="E252" s="6"/>
      <c r="F252" s="501">
        <f t="shared" si="35"/>
        <v>0</v>
      </c>
      <c r="G252" s="305"/>
      <c r="H252" s="277"/>
      <c r="I252" s="263"/>
      <c r="J252" s="509"/>
      <c r="K252" s="509"/>
      <c r="L252" s="510"/>
      <c r="M252" s="510"/>
      <c r="N252" s="509"/>
      <c r="O252" s="511"/>
      <c r="P252" s="511"/>
    </row>
    <row r="253" spans="1:17" s="531" customFormat="1" ht="38.25" x14ac:dyDescent="0.25">
      <c r="A253" s="221" t="s">
        <v>515</v>
      </c>
      <c r="B253" s="133" t="s">
        <v>811</v>
      </c>
      <c r="C253" s="136">
        <v>8</v>
      </c>
      <c r="D253" s="137" t="s">
        <v>12</v>
      </c>
      <c r="E253" s="142"/>
      <c r="F253" s="528">
        <f t="shared" si="35"/>
        <v>0</v>
      </c>
      <c r="G253" s="305"/>
      <c r="H253" s="277"/>
      <c r="I253" s="529"/>
      <c r="J253" s="530"/>
      <c r="K253" s="530"/>
      <c r="L253" s="510"/>
      <c r="M253" s="510"/>
      <c r="N253" s="530"/>
      <c r="O253" s="511"/>
      <c r="P253" s="511"/>
    </row>
    <row r="254" spans="1:17" s="531" customFormat="1" ht="38.25" x14ac:dyDescent="0.25">
      <c r="A254" s="218" t="s">
        <v>517</v>
      </c>
      <c r="B254" s="10" t="s">
        <v>1283</v>
      </c>
      <c r="C254" s="136">
        <v>8</v>
      </c>
      <c r="D254" s="137" t="s">
        <v>12</v>
      </c>
      <c r="E254" s="142"/>
      <c r="F254" s="528">
        <f t="shared" si="35"/>
        <v>0</v>
      </c>
      <c r="G254" s="305"/>
      <c r="H254" s="277"/>
      <c r="I254" s="529"/>
      <c r="J254" s="530"/>
      <c r="K254" s="530"/>
      <c r="L254" s="510"/>
      <c r="M254" s="510"/>
      <c r="N254" s="530"/>
      <c r="O254" s="511"/>
      <c r="P254" s="511"/>
    </row>
    <row r="255" spans="1:17" s="308" customFormat="1" x14ac:dyDescent="0.25">
      <c r="A255" s="527"/>
      <c r="B255" s="500"/>
      <c r="C255" s="31"/>
      <c r="D255" s="496"/>
      <c r="E255" s="892"/>
      <c r="F255" s="498"/>
      <c r="G255" s="277"/>
      <c r="H255" s="277"/>
      <c r="I255" s="257"/>
      <c r="J255" s="318"/>
      <c r="M255" s="488"/>
      <c r="N255" s="488"/>
      <c r="P255" s="489"/>
      <c r="Q255" s="489"/>
    </row>
    <row r="256" spans="1:17" s="308" customFormat="1" x14ac:dyDescent="0.25">
      <c r="A256" s="219">
        <v>8.1999999999999993</v>
      </c>
      <c r="B256" s="1" t="s">
        <v>17</v>
      </c>
      <c r="C256" s="2"/>
      <c r="D256" s="9"/>
      <c r="E256" s="6"/>
      <c r="F256" s="501">
        <f t="shared" ref="F256:F260" si="36">+ROUND((E256*C256),2)</f>
        <v>0</v>
      </c>
      <c r="G256" s="305"/>
      <c r="H256" s="277"/>
      <c r="I256" s="263"/>
      <c r="J256" s="509"/>
      <c r="K256" s="509"/>
      <c r="L256" s="510"/>
      <c r="M256" s="510"/>
      <c r="N256" s="509"/>
      <c r="O256" s="489"/>
      <c r="P256" s="489"/>
    </row>
    <row r="257" spans="1:17" s="308" customFormat="1" ht="28.5" x14ac:dyDescent="0.25">
      <c r="A257" s="218" t="s">
        <v>519</v>
      </c>
      <c r="B257" s="10" t="s">
        <v>1284</v>
      </c>
      <c r="C257" s="2">
        <f>154.84*0.9</f>
        <v>139.36000000000001</v>
      </c>
      <c r="D257" s="127" t="s">
        <v>10</v>
      </c>
      <c r="E257" s="6"/>
      <c r="F257" s="501">
        <f t="shared" si="36"/>
        <v>0</v>
      </c>
      <c r="G257" s="305"/>
      <c r="H257" s="277"/>
      <c r="I257" s="263"/>
      <c r="J257" s="509"/>
      <c r="K257" s="509"/>
      <c r="L257" s="510"/>
      <c r="M257" s="510"/>
      <c r="N257" s="509"/>
      <c r="O257" s="489"/>
      <c r="P257" s="489"/>
    </row>
    <row r="258" spans="1:17" s="308" customFormat="1" x14ac:dyDescent="0.25">
      <c r="A258" s="218" t="s">
        <v>520</v>
      </c>
      <c r="B258" s="10" t="s">
        <v>812</v>
      </c>
      <c r="C258" s="2">
        <f>19.35*0.9</f>
        <v>17.420000000000002</v>
      </c>
      <c r="D258" s="127" t="s">
        <v>10</v>
      </c>
      <c r="E258" s="6"/>
      <c r="F258" s="501">
        <f t="shared" si="36"/>
        <v>0</v>
      </c>
      <c r="G258" s="305"/>
      <c r="H258" s="277"/>
      <c r="I258" s="263"/>
      <c r="J258" s="509"/>
      <c r="K258" s="509"/>
      <c r="L258" s="510"/>
      <c r="M258" s="510"/>
      <c r="N258" s="509"/>
      <c r="O258" s="489"/>
      <c r="P258" s="489"/>
    </row>
    <row r="259" spans="1:17" s="308" customFormat="1" x14ac:dyDescent="0.25">
      <c r="A259" s="218" t="s">
        <v>521</v>
      </c>
      <c r="B259" s="10" t="s">
        <v>813</v>
      </c>
      <c r="C259" s="2">
        <f>+C257+C258</f>
        <v>156.78</v>
      </c>
      <c r="D259" s="127" t="s">
        <v>10</v>
      </c>
      <c r="E259" s="6"/>
      <c r="F259" s="501">
        <f t="shared" si="36"/>
        <v>0</v>
      </c>
      <c r="G259" s="305"/>
      <c r="H259" s="277"/>
      <c r="I259" s="263"/>
      <c r="J259" s="509"/>
      <c r="K259" s="509"/>
      <c r="L259" s="510"/>
      <c r="M259" s="510"/>
      <c r="N259" s="509"/>
      <c r="O259" s="489"/>
      <c r="P259" s="489"/>
    </row>
    <row r="260" spans="1:17" s="308" customFormat="1" x14ac:dyDescent="0.25">
      <c r="A260" s="218" t="s">
        <v>522</v>
      </c>
      <c r="B260" s="10" t="s">
        <v>814</v>
      </c>
      <c r="C260" s="2">
        <f>+C257+C258</f>
        <v>156.78</v>
      </c>
      <c r="D260" s="127" t="s">
        <v>10</v>
      </c>
      <c r="E260" s="6"/>
      <c r="F260" s="501">
        <f t="shared" si="36"/>
        <v>0</v>
      </c>
      <c r="G260" s="305"/>
      <c r="H260" s="277"/>
      <c r="I260" s="263"/>
      <c r="J260" s="509"/>
      <c r="K260" s="509"/>
      <c r="L260" s="510"/>
      <c r="M260" s="510"/>
      <c r="N260" s="509"/>
      <c r="O260" s="489"/>
      <c r="P260" s="489"/>
    </row>
    <row r="261" spans="1:17" s="308" customFormat="1" x14ac:dyDescent="0.25">
      <c r="A261" s="527"/>
      <c r="B261" s="500"/>
      <c r="C261" s="31"/>
      <c r="D261" s="496"/>
      <c r="E261" s="892"/>
      <c r="F261" s="498"/>
      <c r="G261" s="277"/>
      <c r="H261" s="277"/>
      <c r="I261" s="257"/>
      <c r="J261" s="318"/>
      <c r="M261" s="488"/>
      <c r="N261" s="488"/>
      <c r="P261" s="489"/>
      <c r="Q261" s="489"/>
    </row>
    <row r="262" spans="1:17" s="308" customFormat="1" ht="25.5" x14ac:dyDescent="0.25">
      <c r="A262" s="110" t="s">
        <v>815</v>
      </c>
      <c r="B262" s="1" t="s">
        <v>1135</v>
      </c>
      <c r="C262" s="2"/>
      <c r="D262" s="9"/>
      <c r="E262" s="6"/>
      <c r="F262" s="501"/>
      <c r="G262" s="305"/>
      <c r="H262" s="277"/>
      <c r="I262" s="318"/>
      <c r="L262" s="491"/>
      <c r="M262" s="491"/>
      <c r="O262" s="492"/>
      <c r="P262" s="492"/>
    </row>
    <row r="263" spans="1:17" s="308" customFormat="1" x14ac:dyDescent="0.25">
      <c r="A263" s="218" t="s">
        <v>422</v>
      </c>
      <c r="B263" s="10" t="s">
        <v>816</v>
      </c>
      <c r="C263" s="2">
        <v>50</v>
      </c>
      <c r="D263" s="9" t="s">
        <v>13</v>
      </c>
      <c r="E263" s="6"/>
      <c r="F263" s="501">
        <f t="shared" ref="F263:F287" si="37">ROUND(E263*C263,2)</f>
        <v>0</v>
      </c>
      <c r="G263" s="305"/>
      <c r="H263" s="277"/>
      <c r="I263" s="318"/>
      <c r="J263" s="532"/>
      <c r="L263" s="491"/>
      <c r="M263" s="491"/>
      <c r="O263" s="492"/>
      <c r="P263" s="492"/>
    </row>
    <row r="264" spans="1:17" s="308" customFormat="1" x14ac:dyDescent="0.25">
      <c r="A264" s="218" t="s">
        <v>424</v>
      </c>
      <c r="B264" s="10" t="s">
        <v>817</v>
      </c>
      <c r="C264" s="2">
        <v>53</v>
      </c>
      <c r="D264" s="9" t="s">
        <v>13</v>
      </c>
      <c r="E264" s="6"/>
      <c r="F264" s="501">
        <f t="shared" si="37"/>
        <v>0</v>
      </c>
      <c r="G264" s="305"/>
      <c r="H264" s="277"/>
      <c r="I264" s="318"/>
      <c r="L264" s="491"/>
      <c r="M264" s="491"/>
      <c r="O264" s="492"/>
      <c r="P264" s="492"/>
    </row>
    <row r="265" spans="1:17" s="308" customFormat="1" x14ac:dyDescent="0.25">
      <c r="A265" s="218" t="s">
        <v>426</v>
      </c>
      <c r="B265" s="10" t="s">
        <v>818</v>
      </c>
      <c r="C265" s="2">
        <v>32.96</v>
      </c>
      <c r="D265" s="9" t="s">
        <v>13</v>
      </c>
      <c r="E265" s="6"/>
      <c r="F265" s="501">
        <f t="shared" si="37"/>
        <v>0</v>
      </c>
      <c r="G265" s="305"/>
      <c r="H265" s="277"/>
      <c r="I265" s="318"/>
      <c r="L265" s="491"/>
      <c r="M265" s="491"/>
      <c r="O265" s="492"/>
      <c r="P265" s="492"/>
    </row>
    <row r="266" spans="1:17" s="308" customFormat="1" x14ac:dyDescent="0.25">
      <c r="A266" s="218" t="s">
        <v>428</v>
      </c>
      <c r="B266" s="10" t="s">
        <v>819</v>
      </c>
      <c r="C266" s="2">
        <v>260.8</v>
      </c>
      <c r="D266" s="9" t="s">
        <v>13</v>
      </c>
      <c r="E266" s="6"/>
      <c r="F266" s="501">
        <f t="shared" si="37"/>
        <v>0</v>
      </c>
      <c r="G266" s="305"/>
      <c r="H266" s="277"/>
      <c r="I266" s="318"/>
      <c r="L266" s="491"/>
      <c r="M266" s="491"/>
      <c r="O266" s="492"/>
      <c r="P266" s="492"/>
    </row>
    <row r="267" spans="1:17" s="308" customFormat="1" x14ac:dyDescent="0.25">
      <c r="A267" s="218" t="s">
        <v>430</v>
      </c>
      <c r="B267" s="10" t="s">
        <v>820</v>
      </c>
      <c r="C267" s="2">
        <v>8</v>
      </c>
      <c r="D267" s="9" t="s">
        <v>12</v>
      </c>
      <c r="E267" s="6"/>
      <c r="F267" s="501">
        <f t="shared" si="37"/>
        <v>0</v>
      </c>
      <c r="G267" s="305"/>
      <c r="H267" s="277"/>
      <c r="I267" s="318"/>
      <c r="L267" s="491"/>
      <c r="M267" s="491"/>
      <c r="O267" s="492"/>
      <c r="P267" s="492"/>
    </row>
    <row r="268" spans="1:17" s="308" customFormat="1" x14ac:dyDescent="0.25">
      <c r="A268" s="218" t="s">
        <v>432</v>
      </c>
      <c r="B268" s="10" t="s">
        <v>821</v>
      </c>
      <c r="C268" s="2">
        <v>1</v>
      </c>
      <c r="D268" s="9" t="s">
        <v>12</v>
      </c>
      <c r="E268" s="6"/>
      <c r="F268" s="501">
        <f t="shared" si="37"/>
        <v>0</v>
      </c>
      <c r="G268" s="305"/>
      <c r="H268" s="277"/>
      <c r="I268" s="318"/>
      <c r="L268" s="491"/>
      <c r="M268" s="491"/>
      <c r="O268" s="492"/>
      <c r="P268" s="492"/>
    </row>
    <row r="269" spans="1:17" s="308" customFormat="1" x14ac:dyDescent="0.25">
      <c r="A269" s="218" t="s">
        <v>434</v>
      </c>
      <c r="B269" s="10" t="s">
        <v>822</v>
      </c>
      <c r="C269" s="2">
        <v>8</v>
      </c>
      <c r="D269" s="9" t="s">
        <v>12</v>
      </c>
      <c r="E269" s="6"/>
      <c r="F269" s="501">
        <f t="shared" si="37"/>
        <v>0</v>
      </c>
      <c r="G269" s="305"/>
      <c r="H269" s="277"/>
      <c r="I269" s="318"/>
      <c r="L269" s="491"/>
      <c r="M269" s="491"/>
      <c r="O269" s="492"/>
      <c r="P269" s="492"/>
    </row>
    <row r="270" spans="1:17" s="308" customFormat="1" x14ac:dyDescent="0.25">
      <c r="A270" s="218" t="s">
        <v>823</v>
      </c>
      <c r="B270" s="10" t="s">
        <v>824</v>
      </c>
      <c r="C270" s="2">
        <v>8</v>
      </c>
      <c r="D270" s="9" t="s">
        <v>12</v>
      </c>
      <c r="E270" s="6"/>
      <c r="F270" s="501">
        <f t="shared" si="37"/>
        <v>0</v>
      </c>
      <c r="G270" s="305"/>
      <c r="H270" s="277"/>
      <c r="I270" s="318"/>
      <c r="L270" s="491"/>
      <c r="M270" s="491"/>
      <c r="O270" s="492"/>
      <c r="P270" s="492"/>
    </row>
    <row r="271" spans="1:17" s="308" customFormat="1" x14ac:dyDescent="0.25">
      <c r="A271" s="218" t="s">
        <v>825</v>
      </c>
      <c r="B271" s="10" t="s">
        <v>826</v>
      </c>
      <c r="C271" s="2">
        <v>320</v>
      </c>
      <c r="D271" s="9" t="s">
        <v>12</v>
      </c>
      <c r="E271" s="6"/>
      <c r="F271" s="501">
        <f t="shared" si="37"/>
        <v>0</v>
      </c>
      <c r="G271" s="305"/>
      <c r="H271" s="277"/>
      <c r="I271" s="318"/>
      <c r="L271" s="491"/>
      <c r="M271" s="491"/>
      <c r="O271" s="492"/>
      <c r="P271" s="492"/>
    </row>
    <row r="272" spans="1:17" s="308" customFormat="1" x14ac:dyDescent="0.25">
      <c r="A272" s="218" t="s">
        <v>827</v>
      </c>
      <c r="B272" s="10" t="s">
        <v>828</v>
      </c>
      <c r="C272" s="2">
        <v>304</v>
      </c>
      <c r="D272" s="9" t="s">
        <v>12</v>
      </c>
      <c r="E272" s="6"/>
      <c r="F272" s="501">
        <f t="shared" si="37"/>
        <v>0</v>
      </c>
      <c r="G272" s="305"/>
      <c r="H272" s="277"/>
      <c r="I272" s="318"/>
      <c r="L272" s="491"/>
      <c r="M272" s="491"/>
      <c r="O272" s="492"/>
      <c r="P272" s="492"/>
    </row>
    <row r="273" spans="1:17" s="308" customFormat="1" x14ac:dyDescent="0.25">
      <c r="A273" s="218" t="s">
        <v>829</v>
      </c>
      <c r="B273" s="10" t="s">
        <v>830</v>
      </c>
      <c r="C273" s="2">
        <v>2</v>
      </c>
      <c r="D273" s="9" t="s">
        <v>12</v>
      </c>
      <c r="E273" s="6"/>
      <c r="F273" s="501">
        <f t="shared" si="37"/>
        <v>0</v>
      </c>
      <c r="G273" s="305"/>
      <c r="H273" s="277"/>
      <c r="I273" s="318"/>
      <c r="L273" s="491"/>
      <c r="M273" s="491"/>
      <c r="O273" s="492"/>
      <c r="P273" s="492"/>
    </row>
    <row r="274" spans="1:17" s="308" customFormat="1" x14ac:dyDescent="0.25">
      <c r="A274" s="218" t="s">
        <v>831</v>
      </c>
      <c r="B274" s="10" t="s">
        <v>832</v>
      </c>
      <c r="C274" s="2">
        <v>16</v>
      </c>
      <c r="D274" s="9" t="s">
        <v>12</v>
      </c>
      <c r="E274" s="6"/>
      <c r="F274" s="501">
        <f t="shared" si="37"/>
        <v>0</v>
      </c>
      <c r="G274" s="305"/>
      <c r="H274" s="277"/>
      <c r="I274" s="318"/>
      <c r="L274" s="491"/>
      <c r="M274" s="491"/>
      <c r="O274" s="492"/>
      <c r="P274" s="492"/>
    </row>
    <row r="275" spans="1:17" s="308" customFormat="1" x14ac:dyDescent="0.25">
      <c r="A275" s="218" t="s">
        <v>833</v>
      </c>
      <c r="B275" s="10" t="s">
        <v>834</v>
      </c>
      <c r="C275" s="2">
        <v>304</v>
      </c>
      <c r="D275" s="9" t="s">
        <v>12</v>
      </c>
      <c r="E275" s="6"/>
      <c r="F275" s="501">
        <f t="shared" si="37"/>
        <v>0</v>
      </c>
      <c r="G275" s="305"/>
      <c r="H275" s="277"/>
      <c r="I275" s="318"/>
      <c r="L275" s="491"/>
      <c r="M275" s="491"/>
      <c r="O275" s="492"/>
      <c r="P275" s="492"/>
    </row>
    <row r="276" spans="1:17" s="308" customFormat="1" x14ac:dyDescent="0.25">
      <c r="A276" s="218" t="s">
        <v>835</v>
      </c>
      <c r="B276" s="10" t="s">
        <v>836</v>
      </c>
      <c r="C276" s="2">
        <v>2</v>
      </c>
      <c r="D276" s="9" t="s">
        <v>12</v>
      </c>
      <c r="E276" s="6"/>
      <c r="F276" s="501">
        <f t="shared" si="37"/>
        <v>0</v>
      </c>
      <c r="G276" s="305"/>
      <c r="H276" s="277"/>
      <c r="I276" s="318"/>
      <c r="L276" s="491"/>
      <c r="M276" s="491"/>
      <c r="O276" s="492"/>
      <c r="P276" s="492"/>
    </row>
    <row r="277" spans="1:17" s="308" customFormat="1" x14ac:dyDescent="0.25">
      <c r="A277" s="218" t="s">
        <v>837</v>
      </c>
      <c r="B277" s="10" t="s">
        <v>838</v>
      </c>
      <c r="C277" s="2">
        <v>16</v>
      </c>
      <c r="D277" s="9" t="s">
        <v>12</v>
      </c>
      <c r="E277" s="6"/>
      <c r="F277" s="501">
        <f t="shared" si="37"/>
        <v>0</v>
      </c>
      <c r="G277" s="305"/>
      <c r="H277" s="277"/>
      <c r="I277" s="318"/>
      <c r="L277" s="491"/>
      <c r="M277" s="491"/>
      <c r="O277" s="492"/>
      <c r="P277" s="492"/>
    </row>
    <row r="278" spans="1:17" s="308" customFormat="1" x14ac:dyDescent="0.25">
      <c r="A278" s="218" t="s">
        <v>839</v>
      </c>
      <c r="B278" s="10" t="s">
        <v>840</v>
      </c>
      <c r="C278" s="2">
        <v>48</v>
      </c>
      <c r="D278" s="9" t="s">
        <v>12</v>
      </c>
      <c r="E278" s="6"/>
      <c r="F278" s="501">
        <f t="shared" si="37"/>
        <v>0</v>
      </c>
      <c r="G278" s="305"/>
      <c r="H278" s="277"/>
      <c r="I278" s="318"/>
      <c r="L278" s="491"/>
      <c r="M278" s="491"/>
      <c r="O278" s="492"/>
      <c r="P278" s="492"/>
    </row>
    <row r="279" spans="1:17" s="308" customFormat="1" x14ac:dyDescent="0.25">
      <c r="A279" s="218" t="s">
        <v>841</v>
      </c>
      <c r="B279" s="10" t="s">
        <v>842</v>
      </c>
      <c r="C279" s="2">
        <v>304</v>
      </c>
      <c r="D279" s="9" t="s">
        <v>12</v>
      </c>
      <c r="E279" s="6"/>
      <c r="F279" s="501">
        <f t="shared" si="37"/>
        <v>0</v>
      </c>
      <c r="G279" s="305"/>
      <c r="H279" s="277"/>
      <c r="I279" s="318"/>
      <c r="L279" s="491"/>
      <c r="M279" s="491"/>
      <c r="O279" s="492"/>
      <c r="P279" s="492"/>
    </row>
    <row r="280" spans="1:17" s="308" customFormat="1" x14ac:dyDescent="0.25">
      <c r="A280" s="218" t="s">
        <v>843</v>
      </c>
      <c r="B280" s="10" t="s">
        <v>844</v>
      </c>
      <c r="C280" s="2">
        <v>16</v>
      </c>
      <c r="D280" s="9" t="s">
        <v>12</v>
      </c>
      <c r="E280" s="6"/>
      <c r="F280" s="501">
        <f t="shared" si="37"/>
        <v>0</v>
      </c>
      <c r="G280" s="305"/>
      <c r="H280" s="277"/>
      <c r="I280" s="318"/>
      <c r="L280" s="491"/>
      <c r="M280" s="491"/>
      <c r="O280" s="492"/>
      <c r="P280" s="492"/>
    </row>
    <row r="281" spans="1:17" s="308" customFormat="1" x14ac:dyDescent="0.25">
      <c r="A281" s="218" t="s">
        <v>845</v>
      </c>
      <c r="B281" s="10" t="s">
        <v>846</v>
      </c>
      <c r="C281" s="2">
        <v>320</v>
      </c>
      <c r="D281" s="9" t="s">
        <v>12</v>
      </c>
      <c r="E281" s="6"/>
      <c r="F281" s="501">
        <f t="shared" si="37"/>
        <v>0</v>
      </c>
      <c r="G281" s="305"/>
      <c r="H281" s="277"/>
      <c r="I281" s="318"/>
      <c r="L281" s="491"/>
      <c r="M281" s="491"/>
      <c r="O281" s="492"/>
      <c r="P281" s="492"/>
    </row>
    <row r="282" spans="1:17" s="308" customFormat="1" x14ac:dyDescent="0.25">
      <c r="A282" s="218" t="s">
        <v>847</v>
      </c>
      <c r="B282" s="10" t="s">
        <v>848</v>
      </c>
      <c r="C282" s="2">
        <v>320</v>
      </c>
      <c r="D282" s="9" t="s">
        <v>12</v>
      </c>
      <c r="E282" s="6"/>
      <c r="F282" s="501">
        <f t="shared" si="37"/>
        <v>0</v>
      </c>
      <c r="G282" s="305"/>
      <c r="H282" s="277"/>
      <c r="I282" s="318"/>
      <c r="L282" s="491"/>
      <c r="M282" s="491"/>
      <c r="O282" s="492"/>
      <c r="P282" s="492"/>
    </row>
    <row r="283" spans="1:17" s="308" customFormat="1" ht="25.5" x14ac:dyDescent="0.25">
      <c r="A283" s="218" t="s">
        <v>849</v>
      </c>
      <c r="B283" s="10" t="s">
        <v>850</v>
      </c>
      <c r="C283" s="2">
        <v>16</v>
      </c>
      <c r="D283" s="9" t="s">
        <v>12</v>
      </c>
      <c r="E283" s="6"/>
      <c r="F283" s="501">
        <f t="shared" si="37"/>
        <v>0</v>
      </c>
      <c r="G283" s="305"/>
      <c r="H283" s="277"/>
      <c r="I283" s="318"/>
      <c r="L283" s="491"/>
      <c r="M283" s="491"/>
      <c r="O283" s="492"/>
      <c r="P283" s="492"/>
    </row>
    <row r="284" spans="1:17" s="308" customFormat="1" x14ac:dyDescent="0.25">
      <c r="A284" s="218" t="s">
        <v>851</v>
      </c>
      <c r="B284" s="10" t="s">
        <v>852</v>
      </c>
      <c r="C284" s="2">
        <v>18</v>
      </c>
      <c r="D284" s="9" t="s">
        <v>12</v>
      </c>
      <c r="E284" s="6"/>
      <c r="F284" s="501">
        <f t="shared" si="37"/>
        <v>0</v>
      </c>
      <c r="G284" s="305"/>
      <c r="H284" s="277"/>
      <c r="I284" s="318"/>
      <c r="L284" s="491"/>
      <c r="M284" s="491"/>
      <c r="O284" s="492"/>
      <c r="P284" s="492"/>
    </row>
    <row r="285" spans="1:17" s="308" customFormat="1" x14ac:dyDescent="0.25">
      <c r="A285" s="218" t="s">
        <v>853</v>
      </c>
      <c r="B285" s="10" t="s">
        <v>854</v>
      </c>
      <c r="C285" s="2">
        <v>24</v>
      </c>
      <c r="D285" s="9" t="s">
        <v>12</v>
      </c>
      <c r="E285" s="6"/>
      <c r="F285" s="501">
        <f t="shared" si="37"/>
        <v>0</v>
      </c>
      <c r="G285" s="305"/>
      <c r="H285" s="277"/>
      <c r="I285" s="318"/>
      <c r="L285" s="491"/>
      <c r="M285" s="491"/>
      <c r="O285" s="492"/>
      <c r="P285" s="492"/>
    </row>
    <row r="286" spans="1:17" s="308" customFormat="1" x14ac:dyDescent="0.25">
      <c r="A286" s="218" t="s">
        <v>855</v>
      </c>
      <c r="B286" s="10" t="s">
        <v>856</v>
      </c>
      <c r="C286" s="2">
        <v>8</v>
      </c>
      <c r="D286" s="9" t="s">
        <v>12</v>
      </c>
      <c r="E286" s="6"/>
      <c r="F286" s="501">
        <f t="shared" si="37"/>
        <v>0</v>
      </c>
      <c r="G286" s="305"/>
      <c r="H286" s="277"/>
      <c r="I286" s="318"/>
      <c r="L286" s="491"/>
      <c r="M286" s="491"/>
      <c r="O286" s="492"/>
      <c r="P286" s="492"/>
    </row>
    <row r="287" spans="1:17" s="308" customFormat="1" x14ac:dyDescent="0.25">
      <c r="A287" s="218" t="s">
        <v>857</v>
      </c>
      <c r="B287" s="10" t="s">
        <v>858</v>
      </c>
      <c r="C287" s="2">
        <v>39</v>
      </c>
      <c r="D287" s="9" t="s">
        <v>226</v>
      </c>
      <c r="E287" s="6"/>
      <c r="F287" s="501">
        <f t="shared" si="37"/>
        <v>0</v>
      </c>
      <c r="G287" s="305"/>
      <c r="H287" s="277"/>
      <c r="I287" s="318"/>
      <c r="L287" s="491"/>
      <c r="M287" s="491"/>
      <c r="O287" s="492"/>
      <c r="P287" s="492"/>
    </row>
    <row r="288" spans="1:17" s="308" customFormat="1" x14ac:dyDescent="0.25">
      <c r="A288" s="527"/>
      <c r="B288" s="500"/>
      <c r="C288" s="31"/>
      <c r="D288" s="496"/>
      <c r="E288" s="892"/>
      <c r="F288" s="498"/>
      <c r="G288" s="277"/>
      <c r="H288" s="277"/>
      <c r="I288" s="257"/>
      <c r="J288" s="318"/>
      <c r="M288" s="488"/>
      <c r="N288" s="488"/>
      <c r="P288" s="489"/>
      <c r="Q288" s="489"/>
    </row>
    <row r="289" spans="1:16" s="308" customFormat="1" ht="25.5" x14ac:dyDescent="0.25">
      <c r="A289" s="110">
        <v>9</v>
      </c>
      <c r="B289" s="11" t="s">
        <v>1136</v>
      </c>
      <c r="C289" s="143"/>
      <c r="D289" s="9"/>
      <c r="E289" s="144"/>
      <c r="F289" s="533"/>
      <c r="G289" s="305"/>
      <c r="H289" s="277"/>
      <c r="I289" s="318"/>
      <c r="L289" s="488"/>
      <c r="M289" s="488"/>
      <c r="O289" s="489"/>
      <c r="P289" s="489"/>
    </row>
    <row r="290" spans="1:16" s="512" customFormat="1" x14ac:dyDescent="0.25">
      <c r="A290" s="218">
        <v>9.1</v>
      </c>
      <c r="B290" s="141" t="s">
        <v>859</v>
      </c>
      <c r="C290" s="2">
        <v>8</v>
      </c>
      <c r="D290" s="9" t="s">
        <v>12</v>
      </c>
      <c r="E290" s="144"/>
      <c r="F290" s="533">
        <f>ROUND(C290*E290,2)</f>
        <v>0</v>
      </c>
      <c r="G290" s="305"/>
      <c r="H290" s="277"/>
      <c r="I290" s="263"/>
      <c r="J290" s="509"/>
      <c r="K290" s="509"/>
      <c r="L290" s="510"/>
      <c r="M290" s="510"/>
      <c r="N290" s="509"/>
      <c r="O290" s="511"/>
      <c r="P290" s="511"/>
    </row>
    <row r="291" spans="1:16" s="512" customFormat="1" x14ac:dyDescent="0.25">
      <c r="A291" s="218">
        <v>9.1999999999999993</v>
      </c>
      <c r="B291" s="141" t="s">
        <v>860</v>
      </c>
      <c r="C291" s="2">
        <v>8</v>
      </c>
      <c r="D291" s="9" t="s">
        <v>12</v>
      </c>
      <c r="E291" s="144"/>
      <c r="F291" s="533">
        <f t="shared" ref="F291" si="38">ROUND(C291*E291,2)</f>
        <v>0</v>
      </c>
      <c r="G291" s="305"/>
      <c r="H291" s="277"/>
      <c r="I291" s="263"/>
      <c r="J291" s="509"/>
      <c r="K291" s="509"/>
      <c r="L291" s="510"/>
      <c r="M291" s="510"/>
      <c r="N291" s="509"/>
      <c r="O291" s="511"/>
      <c r="P291" s="511"/>
    </row>
    <row r="292" spans="1:16" s="308" customFormat="1" x14ac:dyDescent="0.25">
      <c r="A292" s="218">
        <v>9.3000000000000007</v>
      </c>
      <c r="B292" s="141" t="s">
        <v>861</v>
      </c>
      <c r="C292" s="2">
        <v>8</v>
      </c>
      <c r="D292" s="9" t="s">
        <v>12</v>
      </c>
      <c r="E292" s="144"/>
      <c r="F292" s="533">
        <f>ROUND(C292*E292,2)</f>
        <v>0</v>
      </c>
      <c r="G292" s="305"/>
      <c r="H292" s="277"/>
      <c r="I292" s="263"/>
      <c r="J292" s="509"/>
      <c r="K292" s="509"/>
      <c r="L292" s="510"/>
      <c r="M292" s="510"/>
      <c r="N292" s="509"/>
      <c r="O292" s="489"/>
      <c r="P292" s="489"/>
    </row>
    <row r="293" spans="1:16" s="308" customFormat="1" x14ac:dyDescent="0.25">
      <c r="A293" s="218">
        <v>9.4</v>
      </c>
      <c r="B293" s="141" t="s">
        <v>862</v>
      </c>
      <c r="C293" s="2">
        <v>8</v>
      </c>
      <c r="D293" s="9" t="s">
        <v>12</v>
      </c>
      <c r="E293" s="144"/>
      <c r="F293" s="533">
        <f>ROUND(C293*E293,2)</f>
        <v>0</v>
      </c>
      <c r="G293" s="305"/>
      <c r="H293" s="277"/>
      <c r="I293" s="263"/>
      <c r="J293" s="509"/>
      <c r="K293" s="509"/>
      <c r="L293" s="510"/>
      <c r="M293" s="510"/>
      <c r="N293" s="509"/>
      <c r="O293" s="489"/>
      <c r="P293" s="489"/>
    </row>
    <row r="294" spans="1:16" s="512" customFormat="1" x14ac:dyDescent="0.25">
      <c r="A294" s="218">
        <v>9.5</v>
      </c>
      <c r="B294" s="141" t="s">
        <v>863</v>
      </c>
      <c r="C294" s="2">
        <v>8</v>
      </c>
      <c r="D294" s="9" t="s">
        <v>12</v>
      </c>
      <c r="E294" s="144"/>
      <c r="F294" s="533">
        <f>ROUND(C294*E294,2)</f>
        <v>0</v>
      </c>
      <c r="G294" s="305"/>
      <c r="H294" s="277"/>
      <c r="I294" s="263"/>
      <c r="J294" s="509"/>
      <c r="K294" s="509"/>
      <c r="L294" s="510"/>
      <c r="M294" s="510"/>
      <c r="N294" s="509"/>
      <c r="O294" s="511"/>
      <c r="P294" s="511"/>
    </row>
    <row r="295" spans="1:16" s="308" customFormat="1" x14ac:dyDescent="0.25">
      <c r="A295" s="218">
        <v>9.6</v>
      </c>
      <c r="B295" s="141" t="s">
        <v>864</v>
      </c>
      <c r="C295" s="2">
        <v>8</v>
      </c>
      <c r="D295" s="9" t="s">
        <v>12</v>
      </c>
      <c r="E295" s="144"/>
      <c r="F295" s="533">
        <f>ROUND(C295*E295,2)</f>
        <v>0</v>
      </c>
      <c r="G295" s="305"/>
      <c r="H295" s="277"/>
      <c r="I295" s="263"/>
      <c r="J295" s="509"/>
      <c r="K295" s="509"/>
      <c r="L295" s="510"/>
      <c r="M295" s="510"/>
      <c r="N295" s="509"/>
      <c r="O295" s="489"/>
      <c r="P295" s="489"/>
    </row>
    <row r="296" spans="1:16" s="308" customFormat="1" ht="17.25" customHeight="1" x14ac:dyDescent="0.25">
      <c r="A296" s="218">
        <v>9.6999999999999993</v>
      </c>
      <c r="B296" s="141" t="s">
        <v>865</v>
      </c>
      <c r="C296" s="2">
        <v>8</v>
      </c>
      <c r="D296" s="9" t="s">
        <v>12</v>
      </c>
      <c r="E296" s="144"/>
      <c r="F296" s="533">
        <f>ROUND(C296*E296,2)</f>
        <v>0</v>
      </c>
      <c r="G296" s="305"/>
      <c r="H296" s="277"/>
      <c r="I296" s="263"/>
      <c r="J296" s="509"/>
      <c r="K296" s="509"/>
      <c r="L296" s="510"/>
      <c r="M296" s="510"/>
      <c r="N296" s="509"/>
      <c r="O296" s="489"/>
      <c r="P296" s="489"/>
    </row>
    <row r="297" spans="1:16" s="308" customFormat="1" x14ac:dyDescent="0.25">
      <c r="A297" s="218"/>
      <c r="B297" s="141"/>
      <c r="C297" s="2">
        <v>0</v>
      </c>
      <c r="D297" s="9"/>
      <c r="E297" s="6"/>
      <c r="F297" s="533"/>
      <c r="G297" s="305"/>
      <c r="H297" s="277"/>
      <c r="I297" s="263"/>
      <c r="J297" s="509"/>
      <c r="K297" s="509"/>
      <c r="L297" s="510"/>
      <c r="M297" s="510"/>
      <c r="N297" s="509"/>
      <c r="O297" s="489"/>
      <c r="P297" s="489"/>
    </row>
    <row r="298" spans="1:16" s="308" customFormat="1" x14ac:dyDescent="0.25">
      <c r="A298" s="219">
        <v>10</v>
      </c>
      <c r="B298" s="1" t="s">
        <v>866</v>
      </c>
      <c r="C298" s="2">
        <v>0</v>
      </c>
      <c r="D298" s="9"/>
      <c r="E298" s="6"/>
      <c r="F298" s="501">
        <f t="shared" ref="F298" si="39">+ROUND((E298*C298),2)</f>
        <v>0</v>
      </c>
      <c r="G298" s="305"/>
      <c r="H298" s="277"/>
      <c r="I298" s="263"/>
      <c r="J298" s="509"/>
      <c r="K298" s="509"/>
      <c r="L298" s="510"/>
      <c r="M298" s="510"/>
      <c r="N298" s="509"/>
      <c r="O298" s="489"/>
      <c r="P298" s="489"/>
    </row>
    <row r="299" spans="1:16" s="308" customFormat="1" ht="51" x14ac:dyDescent="0.25">
      <c r="A299" s="207">
        <v>10.1</v>
      </c>
      <c r="B299" s="10" t="s">
        <v>1285</v>
      </c>
      <c r="C299" s="2">
        <f>228*0.9</f>
        <v>205.2</v>
      </c>
      <c r="D299" s="9" t="s">
        <v>13</v>
      </c>
      <c r="E299" s="6"/>
      <c r="F299" s="501">
        <f>+ROUND((E299*C299),2)</f>
        <v>0</v>
      </c>
      <c r="G299" s="305"/>
      <c r="H299" s="277"/>
      <c r="I299" s="318"/>
      <c r="L299" s="491"/>
      <c r="M299" s="491"/>
      <c r="O299" s="492"/>
      <c r="P299" s="492"/>
    </row>
    <row r="300" spans="1:16" s="308" customFormat="1" ht="38.25" x14ac:dyDescent="0.25">
      <c r="A300" s="218">
        <v>10.199999999999999</v>
      </c>
      <c r="B300" s="134" t="s">
        <v>867</v>
      </c>
      <c r="C300" s="2">
        <v>8</v>
      </c>
      <c r="D300" s="9" t="s">
        <v>12</v>
      </c>
      <c r="E300" s="6"/>
      <c r="F300" s="501">
        <f t="shared" ref="F300:F309" si="40">ROUND(E300*C300,2)</f>
        <v>0</v>
      </c>
      <c r="G300" s="305"/>
      <c r="H300" s="277"/>
      <c r="I300" s="318"/>
      <c r="L300" s="491"/>
      <c r="M300" s="491"/>
      <c r="O300" s="492"/>
      <c r="P300" s="492"/>
    </row>
    <row r="301" spans="1:16" s="308" customFormat="1" ht="38.25" x14ac:dyDescent="0.25">
      <c r="A301" s="207">
        <v>10.3</v>
      </c>
      <c r="B301" s="134" t="s">
        <v>868</v>
      </c>
      <c r="C301" s="2">
        <v>8</v>
      </c>
      <c r="D301" s="9" t="s">
        <v>12</v>
      </c>
      <c r="E301" s="6"/>
      <c r="F301" s="501">
        <f t="shared" si="40"/>
        <v>0</v>
      </c>
      <c r="G301" s="305"/>
      <c r="H301" s="277"/>
      <c r="I301" s="318"/>
      <c r="L301" s="491"/>
      <c r="M301" s="491"/>
      <c r="O301" s="492"/>
      <c r="P301" s="492"/>
    </row>
    <row r="302" spans="1:16" s="308" customFormat="1" ht="42.75" customHeight="1" x14ac:dyDescent="0.25">
      <c r="A302" s="218">
        <v>10.4</v>
      </c>
      <c r="B302" s="134" t="s">
        <v>869</v>
      </c>
      <c r="C302" s="2">
        <v>2</v>
      </c>
      <c r="D302" s="9" t="s">
        <v>12</v>
      </c>
      <c r="E302" s="6"/>
      <c r="F302" s="501">
        <f t="shared" si="40"/>
        <v>0</v>
      </c>
      <c r="G302" s="305"/>
      <c r="H302" s="277"/>
      <c r="I302" s="318"/>
      <c r="L302" s="491"/>
      <c r="M302" s="491"/>
      <c r="O302" s="492"/>
      <c r="P302" s="492"/>
    </row>
    <row r="303" spans="1:16" s="308" customFormat="1" ht="38.25" x14ac:dyDescent="0.25">
      <c r="A303" s="207">
        <v>10.5</v>
      </c>
      <c r="B303" s="134" t="s">
        <v>870</v>
      </c>
      <c r="C303" s="2">
        <v>1</v>
      </c>
      <c r="D303" s="9" t="s">
        <v>12</v>
      </c>
      <c r="E303" s="6"/>
      <c r="F303" s="501">
        <f t="shared" si="40"/>
        <v>0</v>
      </c>
      <c r="G303" s="305"/>
      <c r="H303" s="277"/>
      <c r="I303" s="318"/>
      <c r="L303" s="491"/>
      <c r="M303" s="491"/>
      <c r="O303" s="492"/>
      <c r="P303" s="492"/>
    </row>
    <row r="304" spans="1:16" s="308" customFormat="1" x14ac:dyDescent="0.25">
      <c r="A304" s="218">
        <v>10.6</v>
      </c>
      <c r="B304" s="134" t="s">
        <v>871</v>
      </c>
      <c r="C304" s="2">
        <f>1.21*0.85</f>
        <v>1.03</v>
      </c>
      <c r="D304" s="9" t="s">
        <v>11</v>
      </c>
      <c r="E304" s="6"/>
      <c r="F304" s="501">
        <f t="shared" si="40"/>
        <v>0</v>
      </c>
      <c r="G304" s="305"/>
      <c r="H304" s="277"/>
      <c r="I304" s="318"/>
      <c r="L304" s="491"/>
      <c r="M304" s="491"/>
      <c r="O304" s="492"/>
      <c r="P304" s="492"/>
    </row>
    <row r="305" spans="1:16" s="308" customFormat="1" x14ac:dyDescent="0.25">
      <c r="A305" s="207">
        <v>10.7</v>
      </c>
      <c r="B305" s="134" t="s">
        <v>872</v>
      </c>
      <c r="C305" s="2">
        <f>6*1.3</f>
        <v>7.8</v>
      </c>
      <c r="D305" s="9" t="s">
        <v>11</v>
      </c>
      <c r="E305" s="6"/>
      <c r="F305" s="501">
        <f t="shared" si="40"/>
        <v>0</v>
      </c>
      <c r="G305" s="305"/>
      <c r="H305" s="277"/>
      <c r="I305" s="318"/>
      <c r="L305" s="491"/>
      <c r="M305" s="491"/>
      <c r="O305" s="492"/>
      <c r="P305" s="492"/>
    </row>
    <row r="306" spans="1:16" s="308" customFormat="1" x14ac:dyDescent="0.25">
      <c r="A306" s="218">
        <v>10.8</v>
      </c>
      <c r="B306" s="134" t="s">
        <v>873</v>
      </c>
      <c r="C306" s="2">
        <f>2*(0.85*2.26)</f>
        <v>3.84</v>
      </c>
      <c r="D306" s="9" t="s">
        <v>11</v>
      </c>
      <c r="E306" s="6"/>
      <c r="F306" s="501">
        <f t="shared" si="40"/>
        <v>0</v>
      </c>
      <c r="G306" s="305"/>
      <c r="H306" s="277"/>
      <c r="I306" s="318"/>
      <c r="L306" s="491"/>
      <c r="M306" s="491"/>
      <c r="O306" s="492"/>
      <c r="P306" s="492"/>
    </row>
    <row r="307" spans="1:16" s="308" customFormat="1" x14ac:dyDescent="0.25">
      <c r="A307" s="207">
        <v>10.9</v>
      </c>
      <c r="B307" s="134" t="s">
        <v>874</v>
      </c>
      <c r="C307" s="2">
        <f>4*(2.9*2.26)</f>
        <v>26.22</v>
      </c>
      <c r="D307" s="9" t="s">
        <v>11</v>
      </c>
      <c r="E307" s="6"/>
      <c r="F307" s="501">
        <f t="shared" si="40"/>
        <v>0</v>
      </c>
      <c r="G307" s="305"/>
      <c r="H307" s="277"/>
      <c r="I307" s="318"/>
      <c r="L307" s="491"/>
      <c r="M307" s="491"/>
      <c r="O307" s="492"/>
      <c r="P307" s="492"/>
    </row>
    <row r="308" spans="1:16" s="308" customFormat="1" x14ac:dyDescent="0.25">
      <c r="A308" s="222">
        <v>10.1</v>
      </c>
      <c r="B308" s="134" t="s">
        <v>875</v>
      </c>
      <c r="C308" s="2">
        <f>3*(2*2.26)</f>
        <v>13.56</v>
      </c>
      <c r="D308" s="9" t="s">
        <v>11</v>
      </c>
      <c r="E308" s="6"/>
      <c r="F308" s="501">
        <f t="shared" si="40"/>
        <v>0</v>
      </c>
      <c r="G308" s="305"/>
      <c r="H308" s="277"/>
      <c r="I308" s="318"/>
      <c r="L308" s="491"/>
      <c r="M308" s="491"/>
      <c r="O308" s="492"/>
      <c r="P308" s="492"/>
    </row>
    <row r="309" spans="1:16" s="308" customFormat="1" x14ac:dyDescent="0.25">
      <c r="A309" s="222">
        <v>10.11</v>
      </c>
      <c r="B309" s="134" t="s">
        <v>876</v>
      </c>
      <c r="C309" s="2">
        <v>1</v>
      </c>
      <c r="D309" s="9" t="s">
        <v>159</v>
      </c>
      <c r="E309" s="6"/>
      <c r="F309" s="501">
        <f t="shared" si="40"/>
        <v>0</v>
      </c>
      <c r="G309" s="305"/>
      <c r="H309" s="277"/>
      <c r="I309" s="318"/>
      <c r="L309" s="491"/>
      <c r="M309" s="491"/>
      <c r="O309" s="492"/>
      <c r="P309" s="492"/>
    </row>
    <row r="310" spans="1:16" s="308" customFormat="1" x14ac:dyDescent="0.25">
      <c r="A310" s="207"/>
      <c r="B310" s="134"/>
      <c r="C310" s="2"/>
      <c r="D310" s="9"/>
      <c r="E310" s="6"/>
      <c r="F310" s="501"/>
      <c r="G310" s="305"/>
      <c r="H310" s="277"/>
      <c r="I310" s="318"/>
      <c r="L310" s="491"/>
      <c r="M310" s="491"/>
      <c r="O310" s="492"/>
      <c r="P310" s="492"/>
    </row>
    <row r="311" spans="1:16" s="308" customFormat="1" x14ac:dyDescent="0.25">
      <c r="A311" s="219">
        <v>11</v>
      </c>
      <c r="B311" s="1" t="s">
        <v>903</v>
      </c>
      <c r="C311" s="2"/>
      <c r="D311" s="9"/>
      <c r="E311" s="6"/>
      <c r="F311" s="501">
        <f>+ROUND((E311*C311),2)</f>
        <v>0</v>
      </c>
      <c r="G311" s="305"/>
      <c r="H311" s="277"/>
      <c r="I311" s="263"/>
      <c r="J311" s="509"/>
      <c r="K311" s="509"/>
      <c r="L311" s="510"/>
      <c r="M311" s="510"/>
      <c r="N311" s="509"/>
      <c r="O311" s="489"/>
      <c r="P311" s="489"/>
    </row>
    <row r="312" spans="1:16" s="308" customFormat="1" x14ac:dyDescent="0.25">
      <c r="A312" s="218">
        <v>11.1</v>
      </c>
      <c r="B312" s="134" t="s">
        <v>237</v>
      </c>
      <c r="C312" s="2">
        <v>1</v>
      </c>
      <c r="D312" s="9" t="s">
        <v>12</v>
      </c>
      <c r="E312" s="6"/>
      <c r="F312" s="501">
        <f>+ROUND((E312*C312),2)</f>
        <v>0</v>
      </c>
      <c r="G312" s="305"/>
      <c r="H312" s="277"/>
      <c r="I312" s="263"/>
      <c r="J312" s="509"/>
      <c r="K312" s="509"/>
      <c r="L312" s="510"/>
      <c r="M312" s="510"/>
      <c r="N312" s="509"/>
      <c r="O312" s="489"/>
      <c r="P312" s="489"/>
    </row>
    <row r="313" spans="1:16" s="308" customFormat="1" x14ac:dyDescent="0.25">
      <c r="A313" s="207"/>
      <c r="B313" s="134"/>
      <c r="C313" s="2"/>
      <c r="D313" s="9"/>
      <c r="E313" s="6"/>
      <c r="F313" s="501">
        <f>+ROUND((E313*C313),2)</f>
        <v>0</v>
      </c>
      <c r="G313" s="305"/>
      <c r="H313" s="277"/>
      <c r="I313" s="263"/>
      <c r="J313" s="509"/>
      <c r="K313" s="509"/>
      <c r="L313" s="510"/>
      <c r="M313" s="510"/>
      <c r="N313" s="509"/>
      <c r="O313" s="489"/>
      <c r="P313" s="489"/>
    </row>
    <row r="314" spans="1:16" s="308" customFormat="1" ht="24.75" customHeight="1" x14ac:dyDescent="0.25">
      <c r="A314" s="219">
        <v>12</v>
      </c>
      <c r="B314" s="1" t="s">
        <v>877</v>
      </c>
      <c r="C314" s="2"/>
      <c r="D314" s="9"/>
      <c r="E314" s="131"/>
      <c r="F314" s="534">
        <f>+ROUND((E314*C314),2)</f>
        <v>0</v>
      </c>
      <c r="G314" s="305"/>
      <c r="H314" s="277"/>
      <c r="I314" s="263"/>
      <c r="J314" s="509"/>
      <c r="K314" s="509"/>
      <c r="L314" s="510"/>
      <c r="M314" s="510"/>
      <c r="N314" s="509"/>
      <c r="O314" s="489"/>
      <c r="P314" s="489"/>
    </row>
    <row r="315" spans="1:16" s="308" customFormat="1" x14ac:dyDescent="0.25">
      <c r="A315" s="218">
        <v>12.1</v>
      </c>
      <c r="B315" s="145" t="s">
        <v>18</v>
      </c>
      <c r="C315" s="2">
        <v>684.05</v>
      </c>
      <c r="D315" s="127" t="s">
        <v>13</v>
      </c>
      <c r="E315" s="5"/>
      <c r="F315" s="501">
        <f>+ROUND(C315*E315,2)</f>
        <v>0</v>
      </c>
      <c r="G315" s="305"/>
      <c r="H315" s="277"/>
      <c r="I315" s="263"/>
      <c r="J315" s="509"/>
      <c r="K315" s="509"/>
      <c r="L315" s="510"/>
      <c r="M315" s="510"/>
      <c r="N315" s="509"/>
      <c r="O315" s="489"/>
      <c r="P315" s="489"/>
    </row>
    <row r="316" spans="1:16" s="536" customFormat="1" x14ac:dyDescent="0.25">
      <c r="A316" s="207"/>
      <c r="B316" s="145"/>
      <c r="C316" s="2"/>
      <c r="D316" s="127"/>
      <c r="E316" s="5"/>
      <c r="F316" s="501"/>
      <c r="G316" s="305"/>
      <c r="H316" s="277"/>
      <c r="I316" s="263"/>
      <c r="J316" s="509"/>
      <c r="K316" s="509"/>
      <c r="L316" s="510"/>
      <c r="M316" s="510"/>
      <c r="N316" s="509"/>
      <c r="O316" s="535"/>
      <c r="P316" s="535"/>
    </row>
    <row r="317" spans="1:16" s="536" customFormat="1" x14ac:dyDescent="0.25">
      <c r="A317" s="219">
        <v>12.2</v>
      </c>
      <c r="B317" s="1" t="s">
        <v>9</v>
      </c>
      <c r="C317" s="146"/>
      <c r="D317" s="147"/>
      <c r="E317" s="6"/>
      <c r="F317" s="501">
        <f>+ROUND(C317*E317,2)</f>
        <v>0</v>
      </c>
      <c r="G317" s="305"/>
      <c r="H317" s="277"/>
      <c r="I317" s="263"/>
      <c r="J317" s="509"/>
      <c r="K317" s="509"/>
      <c r="L317" s="510"/>
      <c r="M317" s="510"/>
      <c r="N317" s="509"/>
      <c r="O317" s="535"/>
      <c r="P317" s="535"/>
    </row>
    <row r="318" spans="1:16" s="536" customFormat="1" x14ac:dyDescent="0.25">
      <c r="A318" s="218" t="s">
        <v>878</v>
      </c>
      <c r="B318" s="134" t="s">
        <v>397</v>
      </c>
      <c r="C318" s="2">
        <v>1975.04</v>
      </c>
      <c r="D318" s="127" t="s">
        <v>10</v>
      </c>
      <c r="E318" s="5"/>
      <c r="F318" s="501">
        <f>+ROUND(C318*E318,2)</f>
        <v>0</v>
      </c>
      <c r="G318" s="305"/>
      <c r="H318" s="277"/>
      <c r="I318" s="263"/>
      <c r="J318" s="509"/>
      <c r="K318" s="509"/>
      <c r="L318" s="510"/>
      <c r="M318" s="510"/>
      <c r="N318" s="509"/>
      <c r="O318" s="535"/>
      <c r="P318" s="535"/>
    </row>
    <row r="319" spans="1:16" s="536" customFormat="1" x14ac:dyDescent="0.25">
      <c r="A319" s="218" t="s">
        <v>879</v>
      </c>
      <c r="B319" s="134" t="s">
        <v>880</v>
      </c>
      <c r="C319" s="2">
        <v>855.06</v>
      </c>
      <c r="D319" s="127" t="s">
        <v>11</v>
      </c>
      <c r="E319" s="5"/>
      <c r="F319" s="501">
        <f t="shared" ref="F319:F332" si="41">+ROUND(C319*E319,2)</f>
        <v>0</v>
      </c>
      <c r="G319" s="305"/>
      <c r="H319" s="277"/>
      <c r="I319" s="263"/>
      <c r="J319" s="509"/>
      <c r="K319" s="509"/>
      <c r="L319" s="510"/>
      <c r="M319" s="510"/>
      <c r="N319" s="509"/>
      <c r="O319" s="535"/>
      <c r="P319" s="535"/>
    </row>
    <row r="320" spans="1:16" s="536" customFormat="1" x14ac:dyDescent="0.25">
      <c r="A320" s="218" t="s">
        <v>881</v>
      </c>
      <c r="B320" s="134" t="s">
        <v>404</v>
      </c>
      <c r="C320" s="2">
        <v>82.89</v>
      </c>
      <c r="D320" s="127" t="s">
        <v>10</v>
      </c>
      <c r="E320" s="5"/>
      <c r="F320" s="501">
        <f t="shared" si="41"/>
        <v>0</v>
      </c>
      <c r="G320" s="305"/>
      <c r="H320" s="277"/>
      <c r="I320" s="263"/>
      <c r="J320" s="509"/>
      <c r="K320" s="509"/>
      <c r="L320" s="510"/>
      <c r="M320" s="510"/>
      <c r="N320" s="509"/>
      <c r="O320" s="535"/>
      <c r="P320" s="535"/>
    </row>
    <row r="321" spans="1:241" s="536" customFormat="1" x14ac:dyDescent="0.25">
      <c r="A321" s="218" t="s">
        <v>882</v>
      </c>
      <c r="B321" s="134" t="s">
        <v>883</v>
      </c>
      <c r="C321" s="2">
        <v>1665.86</v>
      </c>
      <c r="D321" s="127" t="s">
        <v>10</v>
      </c>
      <c r="E321" s="5"/>
      <c r="F321" s="501">
        <f t="shared" si="41"/>
        <v>0</v>
      </c>
      <c r="G321" s="305"/>
      <c r="H321" s="277"/>
      <c r="I321" s="263"/>
      <c r="J321" s="509"/>
      <c r="K321" s="509"/>
      <c r="L321" s="510"/>
      <c r="M321" s="510"/>
      <c r="N321" s="509"/>
      <c r="O321" s="535"/>
      <c r="P321" s="535"/>
    </row>
    <row r="322" spans="1:241" s="536" customFormat="1" ht="15" customHeight="1" x14ac:dyDescent="0.25">
      <c r="A322" s="218" t="s">
        <v>884</v>
      </c>
      <c r="B322" s="134" t="s">
        <v>885</v>
      </c>
      <c r="C322" s="2">
        <v>371.02</v>
      </c>
      <c r="D322" s="127" t="s">
        <v>10</v>
      </c>
      <c r="E322" s="5"/>
      <c r="F322" s="501">
        <f t="shared" si="41"/>
        <v>0</v>
      </c>
      <c r="G322" s="305"/>
      <c r="H322" s="277"/>
      <c r="I322" s="263"/>
      <c r="J322" s="509"/>
      <c r="K322" s="509"/>
      <c r="L322" s="510"/>
      <c r="M322" s="510"/>
      <c r="N322" s="509"/>
      <c r="O322" s="535"/>
      <c r="P322" s="535"/>
    </row>
    <row r="323" spans="1:241" s="536" customFormat="1" ht="8.25" customHeight="1" x14ac:dyDescent="0.25">
      <c r="A323" s="207"/>
      <c r="B323" s="145"/>
      <c r="C323" s="2"/>
      <c r="D323" s="127"/>
      <c r="E323" s="130"/>
      <c r="F323" s="534">
        <f t="shared" si="41"/>
        <v>0</v>
      </c>
      <c r="G323" s="305"/>
      <c r="H323" s="277"/>
      <c r="I323" s="263"/>
      <c r="J323" s="509"/>
      <c r="K323" s="509"/>
      <c r="L323" s="510"/>
      <c r="M323" s="510"/>
      <c r="N323" s="509"/>
      <c r="O323" s="535"/>
      <c r="P323" s="535"/>
    </row>
    <row r="324" spans="1:241" s="536" customFormat="1" x14ac:dyDescent="0.25">
      <c r="A324" s="219">
        <v>12.3</v>
      </c>
      <c r="B324" s="1" t="s">
        <v>886</v>
      </c>
      <c r="C324" s="146"/>
      <c r="D324" s="147"/>
      <c r="E324" s="131"/>
      <c r="F324" s="534">
        <f t="shared" si="41"/>
        <v>0</v>
      </c>
      <c r="G324" s="305"/>
      <c r="H324" s="277"/>
      <c r="I324" s="263"/>
      <c r="J324" s="509"/>
      <c r="K324" s="509"/>
      <c r="L324" s="510"/>
      <c r="M324" s="510"/>
      <c r="N324" s="509"/>
      <c r="O324" s="535"/>
      <c r="P324" s="535"/>
    </row>
    <row r="325" spans="1:241" s="308" customFormat="1" x14ac:dyDescent="0.25">
      <c r="A325" s="218" t="s">
        <v>887</v>
      </c>
      <c r="B325" s="134" t="s">
        <v>888</v>
      </c>
      <c r="C325" s="2">
        <v>709.19</v>
      </c>
      <c r="D325" s="127" t="s">
        <v>13</v>
      </c>
      <c r="E325" s="5"/>
      <c r="F325" s="501">
        <f t="shared" si="41"/>
        <v>0</v>
      </c>
      <c r="G325" s="305"/>
      <c r="H325" s="277"/>
      <c r="I325" s="300"/>
      <c r="J325" s="537"/>
      <c r="K325" s="515"/>
      <c r="L325" s="538"/>
      <c r="M325" s="510"/>
      <c r="N325" s="539"/>
      <c r="O325" s="489"/>
      <c r="P325" s="540"/>
      <c r="Q325" s="491"/>
      <c r="R325" s="541"/>
      <c r="S325" s="491"/>
      <c r="T325" s="541"/>
      <c r="U325" s="491"/>
      <c r="V325" s="541"/>
      <c r="W325" s="491"/>
      <c r="X325" s="541"/>
      <c r="Y325" s="491"/>
      <c r="Z325" s="541"/>
      <c r="AA325" s="491"/>
      <c r="AB325" s="541"/>
      <c r="AC325" s="491"/>
      <c r="AD325" s="541"/>
      <c r="AE325" s="491"/>
      <c r="AF325" s="541"/>
      <c r="AG325" s="491"/>
      <c r="AH325" s="541"/>
      <c r="AI325" s="491"/>
      <c r="AJ325" s="541"/>
      <c r="AK325" s="491"/>
      <c r="AL325" s="541"/>
      <c r="AM325" s="491"/>
      <c r="AN325" s="541"/>
      <c r="AO325" s="491"/>
      <c r="AP325" s="541"/>
      <c r="AQ325" s="491"/>
      <c r="AR325" s="541"/>
      <c r="AS325" s="491"/>
      <c r="AT325" s="541"/>
      <c r="AU325" s="491"/>
      <c r="AV325" s="541"/>
      <c r="AW325" s="491"/>
      <c r="AX325" s="541"/>
      <c r="AY325" s="491"/>
      <c r="AZ325" s="541"/>
      <c r="BA325" s="491"/>
      <c r="BB325" s="541"/>
      <c r="BC325" s="491"/>
      <c r="BD325" s="541"/>
      <c r="BE325" s="491"/>
      <c r="BF325" s="541"/>
      <c r="BG325" s="491"/>
      <c r="BH325" s="541"/>
      <c r="BI325" s="491"/>
      <c r="BJ325" s="541"/>
      <c r="BK325" s="491"/>
      <c r="BL325" s="541"/>
      <c r="BM325" s="491"/>
      <c r="BN325" s="541"/>
      <c r="BO325" s="491"/>
      <c r="BP325" s="541"/>
      <c r="BQ325" s="491"/>
      <c r="BR325" s="541"/>
      <c r="BS325" s="491"/>
      <c r="BT325" s="541"/>
      <c r="BU325" s="491"/>
      <c r="BV325" s="541"/>
      <c r="BW325" s="491"/>
      <c r="BX325" s="541"/>
      <c r="BY325" s="491"/>
      <c r="BZ325" s="541"/>
      <c r="CA325" s="491"/>
      <c r="CB325" s="541"/>
      <c r="CC325" s="491"/>
      <c r="CD325" s="541"/>
      <c r="CE325" s="491"/>
      <c r="CF325" s="541"/>
      <c r="CG325" s="491"/>
      <c r="CH325" s="541"/>
      <c r="CI325" s="491"/>
      <c r="CJ325" s="541"/>
      <c r="CK325" s="491"/>
      <c r="CL325" s="541"/>
      <c r="CM325" s="491"/>
      <c r="CN325" s="541"/>
      <c r="CO325" s="491"/>
      <c r="CP325" s="541"/>
      <c r="CQ325" s="491"/>
      <c r="CR325" s="541"/>
      <c r="CS325" s="491"/>
      <c r="CT325" s="541"/>
      <c r="CU325" s="491"/>
      <c r="CV325" s="541"/>
      <c r="CW325" s="491"/>
      <c r="CX325" s="541"/>
      <c r="CY325" s="491"/>
      <c r="CZ325" s="541"/>
      <c r="DA325" s="491"/>
      <c r="DB325" s="541"/>
      <c r="DC325" s="491"/>
      <c r="DD325" s="541"/>
      <c r="DE325" s="491"/>
      <c r="DF325" s="541"/>
      <c r="DG325" s="491"/>
      <c r="DH325" s="541"/>
      <c r="DI325" s="491"/>
      <c r="DJ325" s="541"/>
      <c r="DK325" s="491"/>
      <c r="DL325" s="541"/>
      <c r="DM325" s="491"/>
      <c r="DN325" s="541"/>
      <c r="DO325" s="491"/>
      <c r="DP325" s="541"/>
      <c r="DQ325" s="491"/>
      <c r="DR325" s="541"/>
      <c r="DS325" s="491"/>
      <c r="DT325" s="541"/>
      <c r="DU325" s="491"/>
      <c r="DV325" s="541"/>
      <c r="DW325" s="491"/>
      <c r="DX325" s="541"/>
      <c r="DY325" s="491"/>
      <c r="DZ325" s="541"/>
      <c r="EA325" s="491"/>
      <c r="EB325" s="541"/>
      <c r="EC325" s="491"/>
      <c r="ED325" s="541"/>
      <c r="EE325" s="491"/>
      <c r="EF325" s="541"/>
      <c r="EG325" s="491"/>
      <c r="EH325" s="541"/>
      <c r="EI325" s="491"/>
      <c r="EJ325" s="541"/>
      <c r="EK325" s="491"/>
      <c r="EL325" s="541"/>
      <c r="EM325" s="491"/>
      <c r="EN325" s="541"/>
      <c r="EO325" s="491"/>
      <c r="EP325" s="541"/>
      <c r="EQ325" s="491"/>
      <c r="ER325" s="541"/>
      <c r="ES325" s="491"/>
      <c r="ET325" s="541"/>
      <c r="EU325" s="491"/>
      <c r="EV325" s="541"/>
      <c r="EW325" s="491"/>
      <c r="EX325" s="541"/>
      <c r="EY325" s="491"/>
      <c r="EZ325" s="541"/>
      <c r="FA325" s="491"/>
      <c r="FB325" s="541"/>
      <c r="FC325" s="491"/>
      <c r="FD325" s="541"/>
      <c r="FE325" s="491"/>
      <c r="FF325" s="541"/>
      <c r="FG325" s="491"/>
      <c r="FH325" s="541"/>
      <c r="FI325" s="491"/>
      <c r="FJ325" s="541"/>
      <c r="FK325" s="491"/>
      <c r="FL325" s="541"/>
      <c r="FM325" s="491"/>
      <c r="FN325" s="541"/>
      <c r="FO325" s="491"/>
      <c r="FP325" s="541"/>
      <c r="FQ325" s="491"/>
      <c r="FR325" s="541"/>
      <c r="FS325" s="491"/>
      <c r="FT325" s="541"/>
      <c r="FU325" s="491"/>
      <c r="FV325" s="541"/>
      <c r="FW325" s="491"/>
      <c r="FX325" s="541"/>
      <c r="FY325" s="491"/>
      <c r="FZ325" s="541"/>
      <c r="GA325" s="491"/>
      <c r="GB325" s="541"/>
      <c r="GC325" s="491"/>
      <c r="GD325" s="541"/>
      <c r="GE325" s="491"/>
      <c r="GF325" s="541"/>
      <c r="GG325" s="491"/>
      <c r="GH325" s="541"/>
      <c r="GI325" s="491"/>
      <c r="GJ325" s="541"/>
      <c r="GK325" s="491"/>
      <c r="GL325" s="541"/>
      <c r="GM325" s="491"/>
      <c r="GN325" s="541"/>
      <c r="GO325" s="491"/>
      <c r="GP325" s="541"/>
      <c r="GQ325" s="491"/>
      <c r="GR325" s="541"/>
      <c r="GS325" s="491"/>
      <c r="GT325" s="541"/>
      <c r="GU325" s="491"/>
      <c r="GV325" s="541"/>
      <c r="GW325" s="491"/>
      <c r="GX325" s="541"/>
      <c r="GY325" s="491"/>
      <c r="GZ325" s="541"/>
      <c r="HA325" s="491"/>
      <c r="HB325" s="541"/>
      <c r="HC325" s="491"/>
      <c r="HD325" s="541"/>
      <c r="HE325" s="491"/>
      <c r="HF325" s="541"/>
      <c r="HG325" s="491"/>
      <c r="HH325" s="541"/>
      <c r="HI325" s="491"/>
      <c r="HJ325" s="541"/>
      <c r="HK325" s="491"/>
      <c r="HL325" s="541"/>
      <c r="HM325" s="491"/>
      <c r="HN325" s="541"/>
      <c r="HO325" s="491"/>
      <c r="HP325" s="541"/>
      <c r="HQ325" s="491"/>
      <c r="HR325" s="541"/>
      <c r="HS325" s="491"/>
      <c r="HT325" s="541"/>
      <c r="HU325" s="491"/>
      <c r="HV325" s="541"/>
      <c r="HW325" s="491"/>
      <c r="HX325" s="541"/>
      <c r="HY325" s="491"/>
      <c r="HZ325" s="541"/>
      <c r="IA325" s="491"/>
      <c r="IB325" s="541"/>
      <c r="IC325" s="491"/>
      <c r="ID325" s="541"/>
      <c r="IE325" s="491"/>
      <c r="IF325" s="541"/>
      <c r="IG325" s="491"/>
    </row>
    <row r="326" spans="1:241" s="308" customFormat="1" x14ac:dyDescent="0.25">
      <c r="A326" s="218" t="s">
        <v>889</v>
      </c>
      <c r="B326" s="134" t="s">
        <v>890</v>
      </c>
      <c r="C326" s="2">
        <v>15</v>
      </c>
      <c r="D326" s="127" t="s">
        <v>13</v>
      </c>
      <c r="E326" s="5"/>
      <c r="F326" s="501">
        <f t="shared" si="41"/>
        <v>0</v>
      </c>
      <c r="G326" s="305"/>
      <c r="H326" s="277"/>
      <c r="I326" s="300"/>
      <c r="J326" s="515"/>
      <c r="K326" s="515"/>
      <c r="L326" s="510"/>
      <c r="M326" s="510"/>
      <c r="N326" s="515"/>
      <c r="O326" s="489"/>
      <c r="P326" s="489"/>
      <c r="Q326" s="491"/>
      <c r="R326" s="491"/>
      <c r="S326" s="491"/>
      <c r="T326" s="491"/>
      <c r="U326" s="491"/>
      <c r="V326" s="491"/>
      <c r="W326" s="491"/>
      <c r="X326" s="491"/>
      <c r="Y326" s="491"/>
      <c r="Z326" s="491"/>
      <c r="AA326" s="491"/>
      <c r="AB326" s="491"/>
      <c r="AC326" s="491"/>
      <c r="AD326" s="491"/>
      <c r="AE326" s="491"/>
      <c r="AF326" s="491"/>
      <c r="AG326" s="491"/>
      <c r="AH326" s="491"/>
      <c r="AI326" s="491"/>
      <c r="AJ326" s="491"/>
      <c r="AK326" s="491"/>
      <c r="AL326" s="491"/>
      <c r="AM326" s="491"/>
      <c r="AN326" s="491"/>
      <c r="AO326" s="491"/>
      <c r="AP326" s="491"/>
      <c r="AQ326" s="491"/>
      <c r="AR326" s="491"/>
      <c r="AS326" s="491"/>
      <c r="AT326" s="491"/>
      <c r="AU326" s="491"/>
      <c r="AV326" s="491"/>
      <c r="AW326" s="491"/>
      <c r="AX326" s="491"/>
      <c r="AY326" s="491"/>
      <c r="AZ326" s="491"/>
      <c r="BA326" s="491"/>
      <c r="BB326" s="491"/>
      <c r="BC326" s="491"/>
      <c r="BD326" s="491"/>
      <c r="BE326" s="491"/>
      <c r="BF326" s="491"/>
      <c r="BG326" s="491"/>
      <c r="BH326" s="491"/>
      <c r="BI326" s="491"/>
      <c r="BJ326" s="491"/>
      <c r="BK326" s="491"/>
      <c r="BL326" s="491"/>
      <c r="BM326" s="491"/>
      <c r="BN326" s="491"/>
      <c r="BO326" s="491"/>
      <c r="BP326" s="491"/>
      <c r="BQ326" s="491"/>
      <c r="BR326" s="491"/>
      <c r="BS326" s="491"/>
      <c r="BT326" s="491"/>
      <c r="BU326" s="491"/>
      <c r="BV326" s="491"/>
      <c r="BW326" s="491"/>
      <c r="BX326" s="491"/>
      <c r="BY326" s="491"/>
      <c r="BZ326" s="491"/>
      <c r="CA326" s="491"/>
      <c r="CB326" s="491"/>
      <c r="CC326" s="491"/>
      <c r="CD326" s="491"/>
      <c r="CE326" s="491"/>
      <c r="CF326" s="491"/>
      <c r="CG326" s="491"/>
      <c r="CH326" s="491"/>
      <c r="CI326" s="491"/>
      <c r="CJ326" s="491"/>
      <c r="CK326" s="491"/>
      <c r="CL326" s="491"/>
      <c r="CM326" s="491"/>
      <c r="CN326" s="491"/>
      <c r="CO326" s="491"/>
      <c r="CP326" s="491"/>
      <c r="CQ326" s="491"/>
      <c r="CR326" s="491"/>
      <c r="CS326" s="491"/>
      <c r="CT326" s="491"/>
      <c r="CU326" s="491"/>
      <c r="CV326" s="491"/>
      <c r="CW326" s="491"/>
      <c r="CX326" s="491"/>
      <c r="CY326" s="491"/>
      <c r="CZ326" s="491"/>
      <c r="DA326" s="491"/>
      <c r="DB326" s="491"/>
      <c r="DC326" s="491"/>
      <c r="DD326" s="491"/>
      <c r="DE326" s="491"/>
      <c r="DF326" s="491"/>
      <c r="DG326" s="491"/>
      <c r="DH326" s="491"/>
      <c r="DI326" s="491"/>
      <c r="DJ326" s="491"/>
      <c r="DK326" s="491"/>
      <c r="DL326" s="491"/>
      <c r="DM326" s="491"/>
      <c r="DN326" s="491"/>
      <c r="DO326" s="491"/>
      <c r="DP326" s="491"/>
      <c r="DQ326" s="491"/>
      <c r="DR326" s="491"/>
      <c r="DS326" s="491"/>
      <c r="DT326" s="491"/>
      <c r="DU326" s="491"/>
      <c r="DV326" s="491"/>
      <c r="DW326" s="491"/>
      <c r="DX326" s="491"/>
      <c r="DY326" s="491"/>
      <c r="DZ326" s="491"/>
      <c r="EA326" s="491"/>
      <c r="EB326" s="491"/>
      <c r="EC326" s="491"/>
      <c r="ED326" s="491"/>
      <c r="EE326" s="491"/>
      <c r="EF326" s="491"/>
      <c r="EG326" s="491"/>
      <c r="EH326" s="491"/>
      <c r="EI326" s="491"/>
      <c r="EJ326" s="491"/>
      <c r="EK326" s="491"/>
      <c r="EL326" s="491"/>
      <c r="EM326" s="491"/>
      <c r="EN326" s="491"/>
      <c r="EO326" s="491"/>
      <c r="EP326" s="491"/>
      <c r="EQ326" s="491"/>
      <c r="ER326" s="491"/>
      <c r="ES326" s="491"/>
      <c r="ET326" s="491"/>
      <c r="EU326" s="491"/>
      <c r="EV326" s="491"/>
      <c r="EW326" s="491"/>
      <c r="EX326" s="491"/>
      <c r="EY326" s="491"/>
      <c r="EZ326" s="491"/>
      <c r="FA326" s="491"/>
      <c r="FB326" s="491"/>
      <c r="FC326" s="491"/>
      <c r="FD326" s="491"/>
      <c r="FE326" s="491"/>
      <c r="FF326" s="491"/>
      <c r="FG326" s="491"/>
      <c r="FH326" s="491"/>
      <c r="FI326" s="491"/>
      <c r="FJ326" s="491"/>
      <c r="FK326" s="491"/>
      <c r="FL326" s="491"/>
      <c r="FM326" s="491"/>
      <c r="FN326" s="491"/>
      <c r="FO326" s="491"/>
      <c r="FP326" s="491"/>
      <c r="FQ326" s="491"/>
      <c r="FR326" s="491"/>
      <c r="FS326" s="491"/>
      <c r="FT326" s="491"/>
      <c r="FU326" s="491"/>
      <c r="FV326" s="491"/>
      <c r="FW326" s="491"/>
      <c r="FX326" s="491"/>
      <c r="FY326" s="491"/>
      <c r="FZ326" s="491"/>
      <c r="GA326" s="491"/>
      <c r="GB326" s="491"/>
      <c r="GC326" s="491"/>
      <c r="GD326" s="491"/>
      <c r="GE326" s="491"/>
      <c r="GF326" s="491"/>
      <c r="GG326" s="491"/>
      <c r="GH326" s="491"/>
      <c r="GI326" s="491"/>
      <c r="GJ326" s="491"/>
      <c r="GK326" s="491"/>
      <c r="GL326" s="491"/>
      <c r="GM326" s="491"/>
      <c r="GN326" s="491"/>
      <c r="GO326" s="491"/>
      <c r="GP326" s="491"/>
      <c r="GQ326" s="491"/>
      <c r="GR326" s="491"/>
      <c r="GS326" s="491"/>
      <c r="GT326" s="491"/>
      <c r="GU326" s="491"/>
      <c r="GV326" s="491"/>
      <c r="GW326" s="491"/>
      <c r="GX326" s="491"/>
      <c r="GY326" s="491"/>
      <c r="GZ326" s="491"/>
      <c r="HA326" s="491"/>
      <c r="HB326" s="491"/>
      <c r="HC326" s="491"/>
      <c r="HD326" s="491"/>
      <c r="HE326" s="491"/>
      <c r="HF326" s="491"/>
      <c r="HG326" s="491"/>
      <c r="HH326" s="491"/>
      <c r="HI326" s="491"/>
      <c r="HJ326" s="491"/>
      <c r="HK326" s="491"/>
      <c r="HL326" s="491"/>
      <c r="HM326" s="491"/>
      <c r="HN326" s="491"/>
      <c r="HO326" s="491"/>
      <c r="HP326" s="491"/>
      <c r="HQ326" s="491"/>
      <c r="HR326" s="491"/>
      <c r="HS326" s="491"/>
      <c r="HT326" s="491"/>
      <c r="HU326" s="491"/>
      <c r="HV326" s="491"/>
      <c r="HW326" s="491"/>
      <c r="HX326" s="491"/>
      <c r="HY326" s="491"/>
      <c r="HZ326" s="491"/>
      <c r="IA326" s="491"/>
      <c r="IB326" s="491"/>
      <c r="IC326" s="491"/>
      <c r="ID326" s="491"/>
      <c r="IE326" s="491"/>
      <c r="IF326" s="491"/>
      <c r="IG326" s="491"/>
    </row>
    <row r="327" spans="1:241" s="536" customFormat="1" ht="8.25" customHeight="1" x14ac:dyDescent="0.25">
      <c r="A327" s="207"/>
      <c r="B327" s="148"/>
      <c r="C327" s="2"/>
      <c r="D327" s="127"/>
      <c r="E327" s="5"/>
      <c r="F327" s="501">
        <f t="shared" si="41"/>
        <v>0</v>
      </c>
      <c r="G327" s="305"/>
      <c r="H327" s="277"/>
      <c r="I327" s="263"/>
      <c r="J327" s="509"/>
      <c r="K327" s="509"/>
      <c r="L327" s="510"/>
      <c r="M327" s="510"/>
      <c r="N327" s="509"/>
      <c r="O327" s="535"/>
      <c r="P327" s="535"/>
    </row>
    <row r="328" spans="1:241" s="536" customFormat="1" x14ac:dyDescent="0.25">
      <c r="A328" s="219">
        <v>12.4</v>
      </c>
      <c r="B328" s="1" t="s">
        <v>891</v>
      </c>
      <c r="C328" s="146"/>
      <c r="D328" s="147"/>
      <c r="E328" s="6"/>
      <c r="F328" s="501">
        <f t="shared" si="41"/>
        <v>0</v>
      </c>
      <c r="G328" s="305"/>
      <c r="H328" s="277"/>
      <c r="I328" s="263"/>
      <c r="J328" s="509"/>
      <c r="K328" s="509"/>
      <c r="L328" s="510"/>
      <c r="M328" s="510"/>
      <c r="N328" s="509"/>
      <c r="O328" s="535"/>
      <c r="P328" s="535"/>
    </row>
    <row r="329" spans="1:241" s="536" customFormat="1" x14ac:dyDescent="0.25">
      <c r="A329" s="218" t="s">
        <v>892</v>
      </c>
      <c r="B329" s="134" t="s">
        <v>893</v>
      </c>
      <c r="C329" s="2">
        <v>669.05</v>
      </c>
      <c r="D329" s="127" t="s">
        <v>13</v>
      </c>
      <c r="E329" s="5"/>
      <c r="F329" s="501">
        <f t="shared" si="41"/>
        <v>0</v>
      </c>
      <c r="G329" s="305"/>
      <c r="H329" s="277"/>
      <c r="I329" s="263"/>
      <c r="J329" s="509"/>
      <c r="K329" s="509"/>
      <c r="L329" s="510"/>
      <c r="M329" s="510"/>
      <c r="N329" s="509"/>
      <c r="O329" s="535"/>
      <c r="P329" s="535"/>
    </row>
    <row r="330" spans="1:241" s="536" customFormat="1" x14ac:dyDescent="0.25">
      <c r="A330" s="218" t="s">
        <v>894</v>
      </c>
      <c r="B330" s="134" t="s">
        <v>895</v>
      </c>
      <c r="C330" s="2">
        <v>15</v>
      </c>
      <c r="D330" s="127" t="s">
        <v>13</v>
      </c>
      <c r="E330" s="5"/>
      <c r="F330" s="501">
        <f t="shared" si="41"/>
        <v>0</v>
      </c>
      <c r="G330" s="305"/>
      <c r="H330" s="277"/>
      <c r="I330" s="263"/>
      <c r="J330" s="509"/>
      <c r="K330" s="509"/>
      <c r="L330" s="510"/>
      <c r="M330" s="510"/>
      <c r="N330" s="509"/>
      <c r="O330" s="535"/>
      <c r="P330" s="535"/>
    </row>
    <row r="331" spans="1:241" s="308" customFormat="1" x14ac:dyDescent="0.25">
      <c r="A331" s="223"/>
      <c r="B331" s="149"/>
      <c r="C331" s="128"/>
      <c r="D331" s="129"/>
      <c r="E331" s="130"/>
      <c r="F331" s="501">
        <f t="shared" si="41"/>
        <v>0</v>
      </c>
      <c r="G331" s="305"/>
      <c r="H331" s="277"/>
      <c r="I331" s="263"/>
      <c r="J331" s="509"/>
      <c r="K331" s="509"/>
      <c r="L331" s="510"/>
      <c r="M331" s="510"/>
      <c r="N331" s="509"/>
      <c r="O331" s="489"/>
      <c r="P331" s="489"/>
    </row>
    <row r="332" spans="1:241" s="308" customFormat="1" x14ac:dyDescent="0.25">
      <c r="A332" s="219">
        <v>12.5</v>
      </c>
      <c r="B332" s="153" t="s">
        <v>902</v>
      </c>
      <c r="C332" s="146"/>
      <c r="D332" s="147"/>
      <c r="E332" s="6"/>
      <c r="F332" s="501">
        <f t="shared" si="41"/>
        <v>0</v>
      </c>
      <c r="G332" s="305"/>
      <c r="H332" s="277"/>
      <c r="I332" s="263"/>
      <c r="J332" s="509"/>
      <c r="K332" s="509"/>
      <c r="L332" s="510"/>
      <c r="M332" s="510"/>
      <c r="N332" s="509"/>
      <c r="O332" s="489"/>
      <c r="P332" s="489"/>
    </row>
    <row r="333" spans="1:241" s="308" customFormat="1" x14ac:dyDescent="0.25">
      <c r="A333" s="218" t="s">
        <v>896</v>
      </c>
      <c r="B333" s="151" t="s">
        <v>897</v>
      </c>
      <c r="C333" s="152">
        <v>12</v>
      </c>
      <c r="D333" s="9" t="s">
        <v>12</v>
      </c>
      <c r="E333" s="6"/>
      <c r="F333" s="501">
        <f>+ROUND(C333*E333,2)</f>
        <v>0</v>
      </c>
      <c r="G333" s="305"/>
      <c r="H333" s="277"/>
      <c r="I333" s="263"/>
      <c r="J333" s="509"/>
      <c r="K333" s="509"/>
      <c r="L333" s="510"/>
      <c r="M333" s="510"/>
      <c r="N333" s="509"/>
      <c r="O333" s="489"/>
      <c r="P333" s="489"/>
    </row>
    <row r="334" spans="1:241" s="308" customFormat="1" x14ac:dyDescent="0.25">
      <c r="A334" s="218" t="s">
        <v>898</v>
      </c>
      <c r="B334" s="151" t="s">
        <v>899</v>
      </c>
      <c r="C334" s="152">
        <v>2</v>
      </c>
      <c r="D334" s="127" t="s">
        <v>12</v>
      </c>
      <c r="E334" s="6"/>
      <c r="F334" s="501">
        <f>+ROUND(C334*E334,2)</f>
        <v>0</v>
      </c>
      <c r="G334" s="305"/>
      <c r="H334" s="277"/>
      <c r="I334" s="263"/>
      <c r="J334" s="509"/>
      <c r="K334" s="509"/>
      <c r="L334" s="510"/>
      <c r="M334" s="510"/>
      <c r="N334" s="509"/>
      <c r="O334" s="489"/>
      <c r="P334" s="489"/>
    </row>
    <row r="335" spans="1:241" s="308" customFormat="1" x14ac:dyDescent="0.25">
      <c r="A335" s="218" t="s">
        <v>900</v>
      </c>
      <c r="B335" s="151" t="s">
        <v>901</v>
      </c>
      <c r="C335" s="152">
        <v>2</v>
      </c>
      <c r="D335" s="127" t="s">
        <v>12</v>
      </c>
      <c r="E335" s="6"/>
      <c r="F335" s="501">
        <f>+ROUND(C335*E335,2)</f>
        <v>0</v>
      </c>
      <c r="G335" s="305"/>
      <c r="H335" s="277"/>
      <c r="I335" s="263"/>
      <c r="J335" s="509"/>
      <c r="K335" s="509"/>
      <c r="L335" s="510"/>
      <c r="M335" s="510"/>
      <c r="N335" s="509"/>
      <c r="O335" s="489"/>
      <c r="P335" s="489"/>
    </row>
    <row r="336" spans="1:241" s="543" customFormat="1" x14ac:dyDescent="0.25">
      <c r="A336" s="207"/>
      <c r="B336" s="154" t="s">
        <v>19</v>
      </c>
      <c r="C336" s="152"/>
      <c r="D336" s="138"/>
      <c r="E336" s="132"/>
      <c r="F336" s="542">
        <f>SUM(F181:F335)</f>
        <v>0</v>
      </c>
      <c r="G336" s="305"/>
      <c r="H336" s="277"/>
      <c r="L336" s="544"/>
      <c r="M336" s="545"/>
      <c r="O336" s="319"/>
      <c r="P336" s="319"/>
    </row>
    <row r="337" spans="1:17" s="549" customFormat="1" x14ac:dyDescent="0.25">
      <c r="A337" s="503"/>
      <c r="B337" s="546"/>
      <c r="C337" s="31"/>
      <c r="D337" s="547"/>
      <c r="E337" s="32"/>
      <c r="F337" s="498"/>
      <c r="G337" s="277"/>
      <c r="H337" s="277"/>
      <c r="I337" s="257"/>
      <c r="J337" s="548"/>
      <c r="M337" s="550"/>
      <c r="N337" s="550"/>
      <c r="P337" s="489"/>
      <c r="Q337" s="489"/>
    </row>
    <row r="338" spans="1:17" s="460" customFormat="1" x14ac:dyDescent="0.25">
      <c r="A338" s="508" t="s">
        <v>20</v>
      </c>
      <c r="B338" s="495" t="s">
        <v>21</v>
      </c>
      <c r="C338" s="31"/>
      <c r="D338" s="496"/>
      <c r="E338" s="892"/>
      <c r="F338" s="498"/>
      <c r="G338" s="277"/>
      <c r="H338" s="277"/>
      <c r="I338" s="257"/>
    </row>
    <row r="339" spans="1:17" s="309" customFormat="1" x14ac:dyDescent="0.25">
      <c r="A339" s="494"/>
      <c r="B339" s="495"/>
      <c r="C339" s="31"/>
      <c r="D339" s="496"/>
      <c r="E339" s="892"/>
      <c r="F339" s="498"/>
      <c r="G339" s="277"/>
      <c r="H339" s="277"/>
      <c r="I339" s="257"/>
      <c r="J339" s="460"/>
      <c r="M339" s="522"/>
      <c r="N339" s="522"/>
      <c r="P339" s="523"/>
      <c r="Q339" s="523"/>
    </row>
    <row r="340" spans="1:17" s="309" customFormat="1" x14ac:dyDescent="0.25">
      <c r="A340" s="551">
        <v>1</v>
      </c>
      <c r="B340" s="495" t="s">
        <v>22</v>
      </c>
      <c r="C340" s="31"/>
      <c r="D340" s="496"/>
      <c r="E340" s="892"/>
      <c r="F340" s="498"/>
      <c r="G340" s="277"/>
      <c r="H340" s="277"/>
      <c r="I340" s="257"/>
      <c r="J340" s="460"/>
      <c r="M340" s="522"/>
      <c r="N340" s="522"/>
      <c r="P340" s="523"/>
      <c r="Q340" s="523"/>
    </row>
    <row r="341" spans="1:17" s="309" customFormat="1" x14ac:dyDescent="0.25">
      <c r="A341" s="552">
        <v>1.1000000000000001</v>
      </c>
      <c r="B341" s="546" t="s">
        <v>18</v>
      </c>
      <c r="C341" s="553">
        <v>1</v>
      </c>
      <c r="D341" s="547" t="s">
        <v>159</v>
      </c>
      <c r="E341" s="892"/>
      <c r="F341" s="498">
        <f t="shared" ref="F341" si="42">ROUND((E341*C341),2)</f>
        <v>0</v>
      </c>
      <c r="G341" s="277"/>
      <c r="H341" s="277"/>
      <c r="I341" s="257"/>
      <c r="J341" s="460"/>
      <c r="M341" s="522"/>
      <c r="N341" s="522"/>
      <c r="P341" s="523"/>
      <c r="Q341" s="523"/>
    </row>
    <row r="342" spans="1:17" s="309" customFormat="1" x14ac:dyDescent="0.25">
      <c r="A342" s="554"/>
      <c r="B342" s="546"/>
      <c r="C342" s="553"/>
      <c r="D342" s="547"/>
      <c r="E342" s="892"/>
      <c r="F342" s="498"/>
      <c r="G342" s="277"/>
      <c r="H342" s="277"/>
      <c r="I342" s="257"/>
      <c r="J342" s="460"/>
      <c r="M342" s="522"/>
      <c r="N342" s="522"/>
      <c r="P342" s="523"/>
      <c r="Q342" s="523"/>
    </row>
    <row r="343" spans="1:17" s="309" customFormat="1" x14ac:dyDescent="0.25">
      <c r="A343" s="551">
        <v>2</v>
      </c>
      <c r="B343" s="555" t="s">
        <v>23</v>
      </c>
      <c r="C343" s="553"/>
      <c r="D343" s="547"/>
      <c r="E343" s="892"/>
      <c r="F343" s="498"/>
      <c r="G343" s="277"/>
      <c r="H343" s="277"/>
      <c r="I343" s="257"/>
      <c r="J343" s="460"/>
      <c r="M343" s="522"/>
      <c r="N343" s="522"/>
      <c r="P343" s="523"/>
      <c r="Q343" s="523"/>
    </row>
    <row r="344" spans="1:17" s="309" customFormat="1" x14ac:dyDescent="0.25">
      <c r="A344" s="552">
        <v>2.1</v>
      </c>
      <c r="B344" s="134" t="s">
        <v>904</v>
      </c>
      <c r="C344" s="553">
        <v>232.38</v>
      </c>
      <c r="D344" s="303" t="s">
        <v>7</v>
      </c>
      <c r="E344" s="892"/>
      <c r="F344" s="498">
        <f t="shared" ref="F344:F346" si="43">ROUND((E344*C344),2)</f>
        <v>0</v>
      </c>
      <c r="G344" s="277"/>
      <c r="H344" s="277"/>
      <c r="I344" s="257"/>
      <c r="J344" s="460"/>
      <c r="M344" s="522"/>
      <c r="N344" s="522"/>
      <c r="P344" s="523"/>
      <c r="Q344" s="523"/>
    </row>
    <row r="345" spans="1:17" s="309" customFormat="1" x14ac:dyDescent="0.25">
      <c r="A345" s="552">
        <v>2.2000000000000002</v>
      </c>
      <c r="B345" s="556" t="s">
        <v>238</v>
      </c>
      <c r="C345" s="553">
        <v>160.4</v>
      </c>
      <c r="D345" s="557" t="s">
        <v>8</v>
      </c>
      <c r="E345" s="892"/>
      <c r="F345" s="498">
        <f t="shared" si="43"/>
        <v>0</v>
      </c>
      <c r="G345" s="277"/>
      <c r="H345" s="277"/>
      <c r="I345" s="257"/>
      <c r="J345" s="460"/>
      <c r="M345" s="522"/>
      <c r="N345" s="522"/>
      <c r="P345" s="523"/>
      <c r="Q345" s="523"/>
    </row>
    <row r="346" spans="1:17" s="309" customFormat="1" x14ac:dyDescent="0.25">
      <c r="A346" s="552">
        <v>2.2999999999999998</v>
      </c>
      <c r="B346" s="556" t="s">
        <v>239</v>
      </c>
      <c r="C346" s="553">
        <v>86.38</v>
      </c>
      <c r="D346" s="557" t="s">
        <v>25</v>
      </c>
      <c r="E346" s="892"/>
      <c r="F346" s="498">
        <f t="shared" si="43"/>
        <v>0</v>
      </c>
      <c r="G346" s="277"/>
      <c r="H346" s="277"/>
      <c r="I346" s="257"/>
      <c r="J346" s="460"/>
      <c r="M346" s="522"/>
      <c r="N346" s="522"/>
      <c r="P346" s="523"/>
      <c r="Q346" s="523"/>
    </row>
    <row r="347" spans="1:17" s="308" customFormat="1" x14ac:dyDescent="0.25">
      <c r="A347" s="224">
        <f>A343+1</f>
        <v>3</v>
      </c>
      <c r="B347" s="1" t="s">
        <v>905</v>
      </c>
      <c r="C347" s="155"/>
      <c r="D347" s="127"/>
      <c r="E347" s="6"/>
      <c r="F347" s="501"/>
      <c r="G347" s="305"/>
      <c r="H347" s="277"/>
      <c r="I347" s="263"/>
      <c r="J347" s="509"/>
      <c r="K347" s="509"/>
      <c r="L347" s="510"/>
      <c r="M347" s="510"/>
      <c r="N347" s="509"/>
      <c r="O347" s="489"/>
      <c r="P347" s="489"/>
    </row>
    <row r="348" spans="1:17" s="308" customFormat="1" x14ac:dyDescent="0.25">
      <c r="A348" s="225">
        <f>A347+0.1</f>
        <v>3.1</v>
      </c>
      <c r="B348" s="156" t="s">
        <v>906</v>
      </c>
      <c r="C348" s="155">
        <v>23.1</v>
      </c>
      <c r="D348" s="127" t="s">
        <v>10</v>
      </c>
      <c r="E348" s="6"/>
      <c r="F348" s="501">
        <f t="shared" ref="F348:F378" si="44">ROUND(C348*E348,2)</f>
        <v>0</v>
      </c>
      <c r="G348" s="305"/>
      <c r="H348" s="277"/>
      <c r="I348" s="263"/>
      <c r="J348" s="509"/>
      <c r="K348" s="509"/>
      <c r="L348" s="510"/>
      <c r="M348" s="510"/>
      <c r="N348" s="509"/>
      <c r="O348" s="489"/>
      <c r="P348" s="489"/>
    </row>
    <row r="349" spans="1:17" s="308" customFormat="1" x14ac:dyDescent="0.25">
      <c r="A349" s="225">
        <f t="shared" ref="A349:A356" si="45">A348+0.1</f>
        <v>3.2</v>
      </c>
      <c r="B349" s="156" t="s">
        <v>907</v>
      </c>
      <c r="C349" s="155">
        <v>14.11</v>
      </c>
      <c r="D349" s="127" t="s">
        <v>10</v>
      </c>
      <c r="E349" s="6"/>
      <c r="F349" s="501">
        <f t="shared" si="44"/>
        <v>0</v>
      </c>
      <c r="G349" s="305"/>
      <c r="H349" s="277"/>
      <c r="I349" s="263"/>
      <c r="J349" s="509"/>
      <c r="K349" s="509"/>
      <c r="L349" s="510"/>
      <c r="M349" s="510"/>
      <c r="N349" s="509"/>
      <c r="O349" s="489"/>
      <c r="P349" s="489"/>
    </row>
    <row r="350" spans="1:17" s="308" customFormat="1" x14ac:dyDescent="0.25">
      <c r="A350" s="225">
        <f t="shared" si="45"/>
        <v>3.3</v>
      </c>
      <c r="B350" s="156" t="s">
        <v>908</v>
      </c>
      <c r="C350" s="155">
        <v>19.329999999999998</v>
      </c>
      <c r="D350" s="127" t="s">
        <v>10</v>
      </c>
      <c r="E350" s="6"/>
      <c r="F350" s="501">
        <f t="shared" si="44"/>
        <v>0</v>
      </c>
      <c r="G350" s="305"/>
      <c r="H350" s="277"/>
      <c r="I350" s="263"/>
      <c r="J350" s="509"/>
      <c r="K350" s="509"/>
      <c r="L350" s="510"/>
      <c r="M350" s="510"/>
      <c r="N350" s="509"/>
      <c r="O350" s="489"/>
      <c r="P350" s="489"/>
    </row>
    <row r="351" spans="1:17" s="309" customFormat="1" x14ac:dyDescent="0.25">
      <c r="A351" s="225">
        <f t="shared" si="45"/>
        <v>3.4</v>
      </c>
      <c r="B351" s="546" t="s">
        <v>938</v>
      </c>
      <c r="C351" s="553">
        <f>18.45*0.4</f>
        <v>7.38</v>
      </c>
      <c r="D351" s="303" t="s">
        <v>10</v>
      </c>
      <c r="E351" s="892"/>
      <c r="F351" s="498">
        <f t="shared" ref="F351" si="46">ROUND((E351*C351),2)</f>
        <v>0</v>
      </c>
      <c r="G351" s="277"/>
      <c r="H351" s="277"/>
      <c r="I351" s="460"/>
      <c r="L351" s="522"/>
      <c r="M351" s="522"/>
      <c r="O351" s="523"/>
      <c r="P351" s="523"/>
    </row>
    <row r="352" spans="1:17" s="308" customFormat="1" x14ac:dyDescent="0.25">
      <c r="A352" s="225">
        <f t="shared" si="45"/>
        <v>3.5</v>
      </c>
      <c r="B352" s="156" t="s">
        <v>909</v>
      </c>
      <c r="C352" s="155">
        <v>9.77</v>
      </c>
      <c r="D352" s="127" t="s">
        <v>10</v>
      </c>
      <c r="E352" s="6"/>
      <c r="F352" s="501">
        <f t="shared" si="44"/>
        <v>0</v>
      </c>
      <c r="G352" s="305"/>
      <c r="H352" s="277"/>
      <c r="I352" s="263"/>
      <c r="J352" s="509"/>
      <c r="K352" s="509"/>
      <c r="L352" s="515"/>
      <c r="M352" s="515"/>
      <c r="N352" s="509"/>
      <c r="O352" s="492"/>
      <c r="P352" s="492"/>
    </row>
    <row r="353" spans="1:16" s="308" customFormat="1" x14ac:dyDescent="0.25">
      <c r="A353" s="225">
        <f t="shared" si="45"/>
        <v>3.6</v>
      </c>
      <c r="B353" s="156" t="s">
        <v>910</v>
      </c>
      <c r="C353" s="155">
        <v>25.68</v>
      </c>
      <c r="D353" s="127" t="s">
        <v>10</v>
      </c>
      <c r="E353" s="6"/>
      <c r="F353" s="501">
        <f t="shared" si="44"/>
        <v>0</v>
      </c>
      <c r="G353" s="305"/>
      <c r="H353" s="277"/>
      <c r="I353" s="263"/>
      <c r="J353" s="509"/>
      <c r="K353" s="509"/>
      <c r="L353" s="510"/>
      <c r="M353" s="510"/>
      <c r="N353" s="509"/>
      <c r="O353" s="489"/>
      <c r="P353" s="489"/>
    </row>
    <row r="354" spans="1:16" s="308" customFormat="1" x14ac:dyDescent="0.25">
      <c r="A354" s="225">
        <f t="shared" si="45"/>
        <v>3.7</v>
      </c>
      <c r="B354" s="156" t="s">
        <v>911</v>
      </c>
      <c r="C354" s="155">
        <v>0.95</v>
      </c>
      <c r="D354" s="127" t="s">
        <v>10</v>
      </c>
      <c r="E354" s="6"/>
      <c r="F354" s="501">
        <f t="shared" si="44"/>
        <v>0</v>
      </c>
      <c r="G354" s="305"/>
      <c r="H354" s="277"/>
      <c r="I354" s="263"/>
      <c r="J354" s="509"/>
      <c r="K354" s="509"/>
      <c r="L354" s="510"/>
      <c r="M354" s="510"/>
      <c r="N354" s="509"/>
      <c r="O354" s="489"/>
      <c r="P354" s="489"/>
    </row>
    <row r="355" spans="1:16" s="308" customFormat="1" x14ac:dyDescent="0.25">
      <c r="A355" s="225">
        <f t="shared" si="45"/>
        <v>3.8</v>
      </c>
      <c r="B355" s="134" t="s">
        <v>912</v>
      </c>
      <c r="C355" s="155">
        <v>4.1100000000000003</v>
      </c>
      <c r="D355" s="127" t="s">
        <v>10</v>
      </c>
      <c r="E355" s="6"/>
      <c r="F355" s="501">
        <f t="shared" si="44"/>
        <v>0</v>
      </c>
      <c r="G355" s="305"/>
      <c r="H355" s="277"/>
      <c r="I355" s="263"/>
      <c r="J355" s="509"/>
      <c r="K355" s="509"/>
      <c r="L355" s="510"/>
      <c r="M355" s="510"/>
      <c r="N355" s="509"/>
      <c r="O355" s="489"/>
      <c r="P355" s="489"/>
    </row>
    <row r="356" spans="1:16" s="308" customFormat="1" x14ac:dyDescent="0.25">
      <c r="A356" s="225">
        <f t="shared" si="45"/>
        <v>3.9</v>
      </c>
      <c r="B356" s="134" t="s">
        <v>913</v>
      </c>
      <c r="C356" s="155">
        <v>4.6500000000000004</v>
      </c>
      <c r="D356" s="127" t="s">
        <v>10</v>
      </c>
      <c r="E356" s="6"/>
      <c r="F356" s="501">
        <f t="shared" si="44"/>
        <v>0</v>
      </c>
      <c r="G356" s="305"/>
      <c r="H356" s="277"/>
      <c r="I356" s="263"/>
      <c r="J356" s="509"/>
      <c r="K356" s="509"/>
      <c r="L356" s="510"/>
      <c r="M356" s="510"/>
      <c r="N356" s="509"/>
      <c r="O356" s="489"/>
      <c r="P356" s="489"/>
    </row>
    <row r="357" spans="1:16" s="308" customFormat="1" x14ac:dyDescent="0.25">
      <c r="A357" s="222">
        <v>3.1</v>
      </c>
      <c r="B357" s="134" t="s">
        <v>914</v>
      </c>
      <c r="C357" s="155">
        <v>5.05</v>
      </c>
      <c r="D357" s="127" t="s">
        <v>10</v>
      </c>
      <c r="E357" s="6"/>
      <c r="F357" s="501">
        <f t="shared" si="44"/>
        <v>0</v>
      </c>
      <c r="G357" s="305"/>
      <c r="H357" s="277"/>
      <c r="I357" s="263"/>
      <c r="J357" s="509"/>
      <c r="K357" s="509"/>
      <c r="L357" s="510"/>
      <c r="M357" s="510"/>
      <c r="N357" s="509"/>
      <c r="O357" s="489"/>
      <c r="P357" s="489"/>
    </row>
    <row r="358" spans="1:16" s="308" customFormat="1" x14ac:dyDescent="0.25">
      <c r="A358" s="222">
        <v>3.11</v>
      </c>
      <c r="B358" s="134" t="s">
        <v>915</v>
      </c>
      <c r="C358" s="155">
        <v>4.51</v>
      </c>
      <c r="D358" s="127" t="s">
        <v>10</v>
      </c>
      <c r="E358" s="6"/>
      <c r="F358" s="501">
        <f t="shared" si="44"/>
        <v>0</v>
      </c>
      <c r="G358" s="305"/>
      <c r="H358" s="277"/>
      <c r="I358" s="263"/>
      <c r="J358" s="509"/>
      <c r="K358" s="509"/>
      <c r="L358" s="510"/>
      <c r="M358" s="510"/>
      <c r="N358" s="509"/>
      <c r="O358" s="489"/>
      <c r="P358" s="489"/>
    </row>
    <row r="359" spans="1:16" s="308" customFormat="1" x14ac:dyDescent="0.25">
      <c r="A359" s="222">
        <v>3.12</v>
      </c>
      <c r="B359" s="134" t="s">
        <v>916</v>
      </c>
      <c r="C359" s="155">
        <v>5.82</v>
      </c>
      <c r="D359" s="127" t="s">
        <v>10</v>
      </c>
      <c r="E359" s="6"/>
      <c r="F359" s="501">
        <f t="shared" si="44"/>
        <v>0</v>
      </c>
      <c r="G359" s="305"/>
      <c r="H359" s="277"/>
      <c r="I359" s="263"/>
      <c r="J359" s="509"/>
      <c r="K359" s="509"/>
      <c r="L359" s="510"/>
      <c r="M359" s="510"/>
      <c r="N359" s="509"/>
      <c r="O359" s="489"/>
      <c r="P359" s="489"/>
    </row>
    <row r="360" spans="1:16" s="512" customFormat="1" x14ac:dyDescent="0.25">
      <c r="A360" s="222">
        <v>3.13</v>
      </c>
      <c r="B360" s="134" t="s">
        <v>917</v>
      </c>
      <c r="C360" s="155">
        <v>6.36</v>
      </c>
      <c r="D360" s="127" t="s">
        <v>10</v>
      </c>
      <c r="E360" s="6"/>
      <c r="F360" s="501">
        <f t="shared" si="44"/>
        <v>0</v>
      </c>
      <c r="G360" s="305"/>
      <c r="H360" s="277"/>
      <c r="I360" s="263"/>
      <c r="J360" s="509"/>
      <c r="K360" s="509"/>
      <c r="L360" s="510"/>
      <c r="M360" s="510"/>
      <c r="N360" s="509"/>
      <c r="O360" s="511"/>
      <c r="P360" s="511"/>
    </row>
    <row r="361" spans="1:16" s="308" customFormat="1" x14ac:dyDescent="0.25">
      <c r="A361" s="222">
        <v>3.14</v>
      </c>
      <c r="B361" s="134" t="s">
        <v>918</v>
      </c>
      <c r="C361" s="155">
        <v>6.36</v>
      </c>
      <c r="D361" s="127" t="s">
        <v>10</v>
      </c>
      <c r="E361" s="6"/>
      <c r="F361" s="501">
        <f t="shared" si="44"/>
        <v>0</v>
      </c>
      <c r="G361" s="305"/>
      <c r="H361" s="277"/>
      <c r="I361" s="263"/>
      <c r="J361" s="509"/>
      <c r="K361" s="509"/>
      <c r="L361" s="510"/>
      <c r="M361" s="510"/>
      <c r="N361" s="509"/>
      <c r="O361" s="489"/>
      <c r="P361" s="489"/>
    </row>
    <row r="362" spans="1:16" s="308" customFormat="1" x14ac:dyDescent="0.25">
      <c r="A362" s="222">
        <v>3.15</v>
      </c>
      <c r="B362" s="134" t="s">
        <v>919</v>
      </c>
      <c r="C362" s="155">
        <v>7.13</v>
      </c>
      <c r="D362" s="127" t="s">
        <v>10</v>
      </c>
      <c r="E362" s="6"/>
      <c r="F362" s="501">
        <f t="shared" si="44"/>
        <v>0</v>
      </c>
      <c r="G362" s="305"/>
      <c r="H362" s="277"/>
      <c r="I362" s="263"/>
      <c r="J362" s="509"/>
      <c r="K362" s="509"/>
      <c r="L362" s="510"/>
      <c r="M362" s="510"/>
      <c r="N362" s="509"/>
      <c r="O362" s="489"/>
      <c r="P362" s="489"/>
    </row>
    <row r="363" spans="1:16" s="308" customFormat="1" x14ac:dyDescent="0.25">
      <c r="A363" s="222">
        <v>3.16</v>
      </c>
      <c r="B363" s="134" t="s">
        <v>920</v>
      </c>
      <c r="C363" s="155">
        <v>6.59</v>
      </c>
      <c r="D363" s="127" t="s">
        <v>10</v>
      </c>
      <c r="E363" s="6"/>
      <c r="F363" s="501">
        <f t="shared" si="44"/>
        <v>0</v>
      </c>
      <c r="G363" s="305"/>
      <c r="H363" s="277"/>
      <c r="I363" s="263"/>
      <c r="J363" s="509"/>
      <c r="K363" s="509"/>
      <c r="L363" s="510"/>
      <c r="M363" s="510"/>
      <c r="N363" s="509"/>
      <c r="O363" s="489"/>
      <c r="P363" s="489"/>
    </row>
    <row r="364" spans="1:16" s="308" customFormat="1" x14ac:dyDescent="0.25">
      <c r="A364" s="222">
        <v>3.17</v>
      </c>
      <c r="B364" s="134" t="s">
        <v>921</v>
      </c>
      <c r="C364" s="155">
        <v>2.5</v>
      </c>
      <c r="D364" s="127" t="s">
        <v>10</v>
      </c>
      <c r="E364" s="6"/>
      <c r="F364" s="501">
        <f t="shared" si="44"/>
        <v>0</v>
      </c>
      <c r="G364" s="305"/>
      <c r="H364" s="277"/>
      <c r="I364" s="263"/>
      <c r="J364" s="509"/>
      <c r="K364" s="509"/>
      <c r="L364" s="510"/>
      <c r="M364" s="510"/>
      <c r="N364" s="509"/>
      <c r="O364" s="489"/>
      <c r="P364" s="489"/>
    </row>
    <row r="365" spans="1:16" s="308" customFormat="1" x14ac:dyDescent="0.25">
      <c r="A365" s="222">
        <v>3.18</v>
      </c>
      <c r="B365" s="134" t="s">
        <v>922</v>
      </c>
      <c r="C365" s="155">
        <v>4.41</v>
      </c>
      <c r="D365" s="127" t="s">
        <v>10</v>
      </c>
      <c r="E365" s="6"/>
      <c r="F365" s="501">
        <f t="shared" si="44"/>
        <v>0</v>
      </c>
      <c r="G365" s="305"/>
      <c r="H365" s="277"/>
      <c r="I365" s="263"/>
      <c r="J365" s="509"/>
      <c r="K365" s="509"/>
      <c r="L365" s="510"/>
      <c r="M365" s="510"/>
      <c r="N365" s="509"/>
      <c r="O365" s="489"/>
      <c r="P365" s="489"/>
    </row>
    <row r="366" spans="1:16" s="308" customFormat="1" x14ac:dyDescent="0.25">
      <c r="A366" s="222">
        <v>3.19</v>
      </c>
      <c r="B366" s="134" t="s">
        <v>923</v>
      </c>
      <c r="C366" s="155">
        <v>0.36</v>
      </c>
      <c r="D366" s="127" t="s">
        <v>10</v>
      </c>
      <c r="E366" s="6"/>
      <c r="F366" s="501">
        <f t="shared" si="44"/>
        <v>0</v>
      </c>
      <c r="G366" s="305"/>
      <c r="H366" s="277"/>
      <c r="I366" s="263"/>
      <c r="J366" s="509"/>
      <c r="K366" s="509"/>
      <c r="L366" s="510"/>
      <c r="M366" s="510"/>
      <c r="N366" s="509"/>
      <c r="O366" s="489"/>
      <c r="P366" s="489"/>
    </row>
    <row r="367" spans="1:16" s="308" customFormat="1" x14ac:dyDescent="0.25">
      <c r="A367" s="222">
        <v>3.2</v>
      </c>
      <c r="B367" s="134" t="s">
        <v>924</v>
      </c>
      <c r="C367" s="155">
        <v>35.83</v>
      </c>
      <c r="D367" s="127" t="s">
        <v>10</v>
      </c>
      <c r="E367" s="6"/>
      <c r="F367" s="501">
        <f t="shared" si="44"/>
        <v>0</v>
      </c>
      <c r="G367" s="305"/>
      <c r="H367" s="277"/>
      <c r="I367" s="263"/>
      <c r="J367" s="509"/>
      <c r="K367" s="509"/>
      <c r="L367" s="510"/>
      <c r="M367" s="510"/>
      <c r="N367" s="509"/>
      <c r="O367" s="489"/>
      <c r="P367" s="489"/>
    </row>
    <row r="368" spans="1:16" s="308" customFormat="1" x14ac:dyDescent="0.25">
      <c r="A368" s="222">
        <v>3.21</v>
      </c>
      <c r="B368" s="134" t="s">
        <v>925</v>
      </c>
      <c r="C368" s="155">
        <v>52.67</v>
      </c>
      <c r="D368" s="127" t="s">
        <v>10</v>
      </c>
      <c r="E368" s="6"/>
      <c r="F368" s="501">
        <f t="shared" si="44"/>
        <v>0</v>
      </c>
      <c r="G368" s="305"/>
      <c r="H368" s="277"/>
      <c r="I368" s="263"/>
      <c r="J368" s="509"/>
      <c r="K368" s="509"/>
      <c r="L368" s="510"/>
      <c r="M368" s="510"/>
      <c r="N368" s="509"/>
      <c r="O368" s="489"/>
      <c r="P368" s="489"/>
    </row>
    <row r="369" spans="1:17" s="512" customFormat="1" x14ac:dyDescent="0.25">
      <c r="A369" s="222">
        <v>3.22</v>
      </c>
      <c r="B369" s="134" t="s">
        <v>926</v>
      </c>
      <c r="C369" s="155">
        <v>52.95</v>
      </c>
      <c r="D369" s="127" t="s">
        <v>10</v>
      </c>
      <c r="E369" s="6"/>
      <c r="F369" s="501">
        <f t="shared" si="44"/>
        <v>0</v>
      </c>
      <c r="G369" s="305"/>
      <c r="H369" s="277"/>
      <c r="I369" s="263"/>
      <c r="J369" s="509"/>
      <c r="K369" s="509"/>
      <c r="L369" s="510"/>
      <c r="M369" s="510"/>
      <c r="N369" s="509"/>
      <c r="O369" s="511"/>
      <c r="P369" s="511"/>
    </row>
    <row r="370" spans="1:17" s="512" customFormat="1" x14ac:dyDescent="0.25">
      <c r="A370" s="222">
        <v>3.23</v>
      </c>
      <c r="B370" s="134" t="s">
        <v>927</v>
      </c>
      <c r="C370" s="155">
        <v>53.54</v>
      </c>
      <c r="D370" s="127" t="s">
        <v>10</v>
      </c>
      <c r="E370" s="6"/>
      <c r="F370" s="501">
        <f t="shared" si="44"/>
        <v>0</v>
      </c>
      <c r="G370" s="305"/>
      <c r="H370" s="277"/>
      <c r="I370" s="263"/>
      <c r="J370" s="509"/>
      <c r="K370" s="509"/>
      <c r="L370" s="510"/>
      <c r="M370" s="510"/>
      <c r="N370" s="509"/>
      <c r="O370" s="511"/>
      <c r="P370" s="511"/>
    </row>
    <row r="371" spans="1:17" s="512" customFormat="1" x14ac:dyDescent="0.25">
      <c r="A371" s="222">
        <v>3.24</v>
      </c>
      <c r="B371" s="134" t="s">
        <v>928</v>
      </c>
      <c r="C371" s="155">
        <v>5.45</v>
      </c>
      <c r="D371" s="127" t="s">
        <v>10</v>
      </c>
      <c r="E371" s="6"/>
      <c r="F371" s="501">
        <f t="shared" si="44"/>
        <v>0</v>
      </c>
      <c r="G371" s="305"/>
      <c r="H371" s="277"/>
      <c r="I371" s="263"/>
      <c r="J371" s="509"/>
      <c r="K371" s="509"/>
      <c r="L371" s="510"/>
      <c r="M371" s="510"/>
      <c r="N371" s="509"/>
      <c r="O371" s="511"/>
      <c r="P371" s="511"/>
    </row>
    <row r="372" spans="1:17" s="308" customFormat="1" x14ac:dyDescent="0.25">
      <c r="A372" s="222">
        <v>3.25</v>
      </c>
      <c r="B372" s="134" t="s">
        <v>929</v>
      </c>
      <c r="C372" s="155">
        <v>27.25</v>
      </c>
      <c r="D372" s="127" t="s">
        <v>10</v>
      </c>
      <c r="E372" s="6"/>
      <c r="F372" s="501">
        <f t="shared" si="44"/>
        <v>0</v>
      </c>
      <c r="G372" s="305"/>
      <c r="H372" s="277"/>
      <c r="I372" s="263"/>
      <c r="J372" s="509"/>
      <c r="K372" s="509"/>
      <c r="L372" s="510"/>
      <c r="M372" s="510"/>
      <c r="N372" s="509"/>
      <c r="O372" s="489"/>
      <c r="P372" s="489"/>
    </row>
    <row r="373" spans="1:17" s="308" customFormat="1" x14ac:dyDescent="0.25">
      <c r="A373" s="222">
        <v>3.26</v>
      </c>
      <c r="B373" s="134" t="s">
        <v>930</v>
      </c>
      <c r="C373" s="155">
        <v>3.45</v>
      </c>
      <c r="D373" s="127" t="s">
        <v>10</v>
      </c>
      <c r="E373" s="6"/>
      <c r="F373" s="501">
        <f t="shared" si="44"/>
        <v>0</v>
      </c>
      <c r="G373" s="305"/>
      <c r="H373" s="277"/>
      <c r="I373" s="263"/>
      <c r="J373" s="509"/>
      <c r="K373" s="509"/>
      <c r="L373" s="510"/>
      <c r="M373" s="510"/>
      <c r="N373" s="509"/>
      <c r="O373" s="489"/>
      <c r="P373" s="489"/>
    </row>
    <row r="374" spans="1:17" s="308" customFormat="1" x14ac:dyDescent="0.25">
      <c r="A374" s="222">
        <v>3.27</v>
      </c>
      <c r="B374" s="134" t="s">
        <v>931</v>
      </c>
      <c r="C374" s="155">
        <v>6.92</v>
      </c>
      <c r="D374" s="127" t="s">
        <v>10</v>
      </c>
      <c r="E374" s="6"/>
      <c r="F374" s="501">
        <f t="shared" si="44"/>
        <v>0</v>
      </c>
      <c r="G374" s="305"/>
      <c r="H374" s="277"/>
      <c r="I374" s="263"/>
      <c r="J374" s="509"/>
      <c r="K374" s="509"/>
      <c r="L374" s="510"/>
      <c r="M374" s="510"/>
      <c r="N374" s="509"/>
      <c r="O374" s="489"/>
      <c r="P374" s="489"/>
    </row>
    <row r="375" spans="1:17" s="308" customFormat="1" x14ac:dyDescent="0.25">
      <c r="A375" s="222">
        <v>3.28</v>
      </c>
      <c r="B375" s="134" t="s">
        <v>932</v>
      </c>
      <c r="C375" s="155">
        <v>5.72</v>
      </c>
      <c r="D375" s="127" t="s">
        <v>10</v>
      </c>
      <c r="E375" s="6"/>
      <c r="F375" s="501">
        <f t="shared" si="44"/>
        <v>0</v>
      </c>
      <c r="G375" s="305"/>
      <c r="H375" s="277"/>
      <c r="I375" s="263"/>
      <c r="J375" s="509"/>
      <c r="K375" s="509"/>
      <c r="L375" s="510"/>
      <c r="M375" s="510"/>
      <c r="N375" s="509"/>
      <c r="O375" s="489"/>
      <c r="P375" s="489"/>
    </row>
    <row r="376" spans="1:17" s="308" customFormat="1" x14ac:dyDescent="0.25">
      <c r="A376" s="222">
        <v>3.29</v>
      </c>
      <c r="B376" s="134" t="s">
        <v>933</v>
      </c>
      <c r="C376" s="155">
        <v>0.23</v>
      </c>
      <c r="D376" s="127" t="s">
        <v>10</v>
      </c>
      <c r="E376" s="6"/>
      <c r="F376" s="501">
        <f t="shared" si="44"/>
        <v>0</v>
      </c>
      <c r="G376" s="305"/>
      <c r="H376" s="277"/>
      <c r="I376" s="263"/>
      <c r="J376" s="509"/>
      <c r="K376" s="509"/>
      <c r="L376" s="510"/>
      <c r="M376" s="510"/>
      <c r="N376" s="509"/>
      <c r="O376" s="489"/>
      <c r="P376" s="489"/>
    </row>
    <row r="377" spans="1:17" s="308" customFormat="1" x14ac:dyDescent="0.25">
      <c r="A377" s="222">
        <v>3.3</v>
      </c>
      <c r="B377" s="134" t="s">
        <v>934</v>
      </c>
      <c r="C377" s="155">
        <v>0.21</v>
      </c>
      <c r="D377" s="127" t="s">
        <v>10</v>
      </c>
      <c r="E377" s="6"/>
      <c r="F377" s="501">
        <f t="shared" si="44"/>
        <v>0</v>
      </c>
      <c r="G377" s="305"/>
      <c r="H377" s="277"/>
      <c r="I377" s="263"/>
      <c r="J377" s="509"/>
      <c r="K377" s="509"/>
      <c r="L377" s="510"/>
      <c r="M377" s="510"/>
      <c r="N377" s="509"/>
      <c r="O377" s="489"/>
      <c r="P377" s="489"/>
    </row>
    <row r="378" spans="1:17" s="308" customFormat="1" x14ac:dyDescent="0.25">
      <c r="A378" s="222">
        <v>3.31</v>
      </c>
      <c r="B378" s="134" t="s">
        <v>935</v>
      </c>
      <c r="C378" s="155">
        <v>8.1199999999999992</v>
      </c>
      <c r="D378" s="127" t="s">
        <v>10</v>
      </c>
      <c r="E378" s="6"/>
      <c r="F378" s="501">
        <f t="shared" si="44"/>
        <v>0</v>
      </c>
      <c r="G378" s="305"/>
      <c r="H378" s="277"/>
      <c r="I378" s="263"/>
      <c r="J378" s="509"/>
      <c r="K378" s="509"/>
      <c r="L378" s="510"/>
      <c r="M378" s="510"/>
      <c r="N378" s="509"/>
      <c r="O378" s="489"/>
      <c r="P378" s="489"/>
    </row>
    <row r="379" spans="1:17" s="309" customFormat="1" x14ac:dyDescent="0.25">
      <c r="A379" s="552"/>
      <c r="B379" s="546"/>
      <c r="C379" s="553"/>
      <c r="D379" s="547"/>
      <c r="E379" s="892"/>
      <c r="F379" s="498"/>
      <c r="G379" s="277"/>
      <c r="H379" s="277"/>
      <c r="I379" s="257"/>
      <c r="J379" s="460"/>
      <c r="M379" s="522"/>
      <c r="N379" s="522"/>
      <c r="P379" s="523"/>
      <c r="Q379" s="523"/>
    </row>
    <row r="380" spans="1:17" s="309" customFormat="1" x14ac:dyDescent="0.25">
      <c r="A380" s="551">
        <v>4</v>
      </c>
      <c r="B380" s="555" t="s">
        <v>26</v>
      </c>
      <c r="C380" s="553"/>
      <c r="D380" s="547"/>
      <c r="E380" s="892"/>
      <c r="F380" s="498"/>
      <c r="G380" s="277"/>
      <c r="H380" s="277"/>
      <c r="I380" s="257"/>
      <c r="J380" s="460"/>
      <c r="M380" s="522"/>
      <c r="N380" s="522"/>
      <c r="P380" s="523"/>
      <c r="Q380" s="523"/>
    </row>
    <row r="381" spans="1:17" s="309" customFormat="1" x14ac:dyDescent="0.25">
      <c r="A381" s="552">
        <v>4.0999999999999996</v>
      </c>
      <c r="B381" s="157" t="s">
        <v>936</v>
      </c>
      <c r="C381" s="553">
        <v>2.4700000000000002</v>
      </c>
      <c r="D381" s="558" t="s">
        <v>11</v>
      </c>
      <c r="E381" s="892"/>
      <c r="F381" s="498">
        <f t="shared" ref="F381:F384" si="47">ROUND((E381*C381),2)</f>
        <v>0</v>
      </c>
      <c r="G381" s="277"/>
      <c r="H381" s="277"/>
      <c r="I381" s="257"/>
      <c r="J381" s="460"/>
      <c r="M381" s="522"/>
      <c r="N381" s="522"/>
      <c r="P381" s="523"/>
      <c r="Q381" s="523"/>
    </row>
    <row r="382" spans="1:17" s="308" customFormat="1" x14ac:dyDescent="0.25">
      <c r="A382" s="552">
        <v>4.2</v>
      </c>
      <c r="B382" s="157" t="s">
        <v>937</v>
      </c>
      <c r="C382" s="553">
        <v>40.770000000000003</v>
      </c>
      <c r="D382" s="558" t="s">
        <v>11</v>
      </c>
      <c r="E382" s="892"/>
      <c r="F382" s="498">
        <f>ROUND((E382*C382),2)</f>
        <v>0</v>
      </c>
      <c r="G382" s="277"/>
      <c r="H382" s="277"/>
      <c r="I382" s="257"/>
      <c r="J382" s="318"/>
      <c r="M382" s="488"/>
      <c r="N382" s="488"/>
      <c r="P382" s="489"/>
      <c r="Q382" s="489"/>
    </row>
    <row r="383" spans="1:17" s="309" customFormat="1" x14ac:dyDescent="0.25">
      <c r="A383" s="552">
        <v>4.3</v>
      </c>
      <c r="B383" s="23" t="s">
        <v>240</v>
      </c>
      <c r="C383" s="553">
        <f>80*0.6</f>
        <v>48</v>
      </c>
      <c r="D383" s="558" t="s">
        <v>11</v>
      </c>
      <c r="E383" s="892"/>
      <c r="F383" s="498">
        <f t="shared" si="47"/>
        <v>0</v>
      </c>
      <c r="G383" s="277"/>
      <c r="H383" s="277"/>
      <c r="I383" s="257"/>
      <c r="J383" s="460"/>
      <c r="M383" s="522"/>
      <c r="N383" s="522"/>
      <c r="P383" s="523"/>
      <c r="Q383" s="523"/>
    </row>
    <row r="384" spans="1:17" s="308" customFormat="1" x14ac:dyDescent="0.25">
      <c r="A384" s="552">
        <v>4.4000000000000004</v>
      </c>
      <c r="B384" s="23" t="s">
        <v>241</v>
      </c>
      <c r="C384" s="553">
        <v>803.29</v>
      </c>
      <c r="D384" s="558" t="s">
        <v>11</v>
      </c>
      <c r="E384" s="892"/>
      <c r="F384" s="498">
        <f t="shared" si="47"/>
        <v>0</v>
      </c>
      <c r="G384" s="277"/>
      <c r="H384" s="277"/>
      <c r="I384" s="257"/>
      <c r="J384" s="318"/>
      <c r="M384" s="488"/>
      <c r="N384" s="488"/>
      <c r="P384" s="489"/>
      <c r="Q384" s="489"/>
    </row>
    <row r="385" spans="1:17" s="308" customFormat="1" x14ac:dyDescent="0.25">
      <c r="A385" s="552">
        <v>4.5</v>
      </c>
      <c r="B385" s="157" t="s">
        <v>939</v>
      </c>
      <c r="C385" s="152">
        <v>109.1</v>
      </c>
      <c r="D385" s="127" t="s">
        <v>11</v>
      </c>
      <c r="E385" s="6"/>
      <c r="F385" s="501">
        <f>ROUND(C385*E385,2)</f>
        <v>0</v>
      </c>
      <c r="G385" s="305"/>
      <c r="H385" s="277"/>
      <c r="I385" s="263"/>
      <c r="J385" s="509"/>
      <c r="K385" s="509"/>
      <c r="L385" s="510"/>
      <c r="M385" s="510"/>
      <c r="N385" s="509"/>
      <c r="O385" s="489"/>
      <c r="P385" s="489"/>
    </row>
    <row r="386" spans="1:17" s="308" customFormat="1" x14ac:dyDescent="0.25">
      <c r="A386" s="559"/>
      <c r="B386" s="546"/>
      <c r="C386" s="553"/>
      <c r="D386" s="558"/>
      <c r="E386" s="892"/>
      <c r="F386" s="498"/>
      <c r="G386" s="277"/>
      <c r="H386" s="277"/>
      <c r="I386" s="257"/>
      <c r="J386" s="318"/>
      <c r="M386" s="488"/>
      <c r="N386" s="488"/>
      <c r="P386" s="489"/>
      <c r="Q386" s="489"/>
    </row>
    <row r="387" spans="1:17" s="308" customFormat="1" x14ac:dyDescent="0.25">
      <c r="A387" s="224">
        <v>5</v>
      </c>
      <c r="B387" s="1" t="s">
        <v>27</v>
      </c>
      <c r="C387" s="155"/>
      <c r="D387" s="127"/>
      <c r="E387" s="6"/>
      <c r="F387" s="501"/>
      <c r="G387" s="305"/>
      <c r="H387" s="277"/>
      <c r="I387" s="263"/>
      <c r="J387" s="509"/>
      <c r="K387" s="509"/>
      <c r="L387" s="510"/>
      <c r="M387" s="510"/>
      <c r="N387" s="509"/>
      <c r="O387" s="489"/>
      <c r="P387" s="489"/>
    </row>
    <row r="388" spans="1:17" s="308" customFormat="1" x14ac:dyDescent="0.25">
      <c r="A388" s="225">
        <f>A387+0.1</f>
        <v>5.0999999999999996</v>
      </c>
      <c r="B388" s="134" t="s">
        <v>28</v>
      </c>
      <c r="C388" s="155">
        <v>3399.05</v>
      </c>
      <c r="D388" s="127" t="s">
        <v>11</v>
      </c>
      <c r="E388" s="6"/>
      <c r="F388" s="501">
        <f t="shared" ref="F388:F403" si="48">ROUND(C388*E388,2)</f>
        <v>0</v>
      </c>
      <c r="G388" s="305"/>
      <c r="H388" s="277"/>
      <c r="I388" s="263"/>
      <c r="J388" s="509"/>
      <c r="K388" s="509"/>
      <c r="L388" s="510"/>
      <c r="M388" s="510"/>
      <c r="N388" s="509"/>
      <c r="O388" s="489"/>
      <c r="P388" s="489"/>
    </row>
    <row r="389" spans="1:17" s="308" customFormat="1" x14ac:dyDescent="0.25">
      <c r="A389" s="225">
        <f t="shared" ref="A389:A396" si="49">A388+0.1</f>
        <v>5.2</v>
      </c>
      <c r="B389" s="134" t="s">
        <v>29</v>
      </c>
      <c r="C389" s="155">
        <v>704.54</v>
      </c>
      <c r="D389" s="127" t="s">
        <v>11</v>
      </c>
      <c r="E389" s="6"/>
      <c r="F389" s="501">
        <f t="shared" si="48"/>
        <v>0</v>
      </c>
      <c r="G389" s="305"/>
      <c r="H389" s="277"/>
      <c r="I389" s="263"/>
      <c r="J389" s="509"/>
      <c r="K389" s="509"/>
      <c r="L389" s="510"/>
      <c r="M389" s="510"/>
      <c r="N389" s="509"/>
      <c r="O389" s="489"/>
      <c r="P389" s="489"/>
    </row>
    <row r="390" spans="1:17" s="308" customFormat="1" x14ac:dyDescent="0.25">
      <c r="A390" s="225">
        <f t="shared" si="49"/>
        <v>5.3</v>
      </c>
      <c r="B390" s="134" t="s">
        <v>30</v>
      </c>
      <c r="C390" s="155">
        <v>2694.51</v>
      </c>
      <c r="D390" s="127" t="s">
        <v>11</v>
      </c>
      <c r="E390" s="6"/>
      <c r="F390" s="501">
        <f t="shared" si="48"/>
        <v>0</v>
      </c>
      <c r="G390" s="305"/>
      <c r="H390" s="277"/>
      <c r="I390" s="263"/>
      <c r="J390" s="509"/>
      <c r="K390" s="509"/>
      <c r="L390" s="510"/>
      <c r="M390" s="510"/>
      <c r="N390" s="509"/>
      <c r="O390" s="489"/>
      <c r="P390" s="489"/>
    </row>
    <row r="391" spans="1:17" s="308" customFormat="1" x14ac:dyDescent="0.25">
      <c r="A391" s="225">
        <f t="shared" si="49"/>
        <v>5.4</v>
      </c>
      <c r="B391" s="134" t="s">
        <v>31</v>
      </c>
      <c r="C391" s="155">
        <v>356.93</v>
      </c>
      <c r="D391" s="127" t="s">
        <v>11</v>
      </c>
      <c r="E391" s="6"/>
      <c r="F391" s="501">
        <f t="shared" si="48"/>
        <v>0</v>
      </c>
      <c r="G391" s="305"/>
      <c r="H391" s="277"/>
      <c r="I391" s="263"/>
      <c r="J391" s="509"/>
      <c r="K391" s="509"/>
      <c r="L391" s="510"/>
      <c r="M391" s="510"/>
      <c r="N391" s="509"/>
      <c r="O391" s="489"/>
      <c r="P391" s="489"/>
    </row>
    <row r="392" spans="1:17" s="308" customFormat="1" x14ac:dyDescent="0.25">
      <c r="A392" s="225">
        <f t="shared" si="49"/>
        <v>5.5</v>
      </c>
      <c r="B392" s="134" t="s">
        <v>167</v>
      </c>
      <c r="C392" s="155">
        <v>11.36</v>
      </c>
      <c r="D392" s="127" t="s">
        <v>11</v>
      </c>
      <c r="E392" s="6"/>
      <c r="F392" s="501">
        <f t="shared" si="48"/>
        <v>0</v>
      </c>
      <c r="G392" s="305"/>
      <c r="H392" s="277"/>
      <c r="I392" s="263"/>
      <c r="J392" s="509"/>
      <c r="K392" s="509"/>
      <c r="L392" s="510"/>
      <c r="M392" s="510"/>
      <c r="N392" s="509"/>
      <c r="O392" s="489"/>
      <c r="P392" s="489"/>
    </row>
    <row r="393" spans="1:17" s="308" customFormat="1" x14ac:dyDescent="0.25">
      <c r="A393" s="225">
        <f t="shared" si="49"/>
        <v>5.6</v>
      </c>
      <c r="B393" s="134" t="s">
        <v>32</v>
      </c>
      <c r="C393" s="155">
        <v>354.06</v>
      </c>
      <c r="D393" s="127" t="s">
        <v>13</v>
      </c>
      <c r="E393" s="6"/>
      <c r="F393" s="501">
        <f t="shared" si="48"/>
        <v>0</v>
      </c>
      <c r="G393" s="305"/>
      <c r="H393" s="277"/>
      <c r="I393" s="263"/>
      <c r="J393" s="509"/>
      <c r="K393" s="509"/>
      <c r="L393" s="510"/>
      <c r="M393" s="510"/>
      <c r="N393" s="509"/>
      <c r="O393" s="489"/>
      <c r="P393" s="489"/>
    </row>
    <row r="394" spans="1:17" s="308" customFormat="1" x14ac:dyDescent="0.25">
      <c r="A394" s="225">
        <f t="shared" si="49"/>
        <v>5.7</v>
      </c>
      <c r="B394" s="134" t="s">
        <v>940</v>
      </c>
      <c r="C394" s="155">
        <v>30.3</v>
      </c>
      <c r="D394" s="127" t="s">
        <v>13</v>
      </c>
      <c r="E394" s="6"/>
      <c r="F394" s="501">
        <f t="shared" si="48"/>
        <v>0</v>
      </c>
      <c r="G394" s="305"/>
      <c r="H394" s="277"/>
      <c r="I394" s="263"/>
      <c r="J394" s="509"/>
      <c r="K394" s="509"/>
      <c r="L394" s="510"/>
      <c r="M394" s="510"/>
      <c r="N394" s="509"/>
      <c r="O394" s="489"/>
      <c r="P394" s="489"/>
    </row>
    <row r="395" spans="1:17" s="308" customFormat="1" x14ac:dyDescent="0.25">
      <c r="A395" s="225">
        <f t="shared" si="49"/>
        <v>5.8</v>
      </c>
      <c r="B395" s="134" t="s">
        <v>941</v>
      </c>
      <c r="C395" s="152">
        <v>12</v>
      </c>
      <c r="D395" s="127" t="s">
        <v>11</v>
      </c>
      <c r="E395" s="6"/>
      <c r="F395" s="501">
        <f t="shared" si="48"/>
        <v>0</v>
      </c>
      <c r="G395" s="305"/>
      <c r="H395" s="277"/>
      <c r="I395" s="263"/>
      <c r="J395" s="509"/>
      <c r="K395" s="509"/>
      <c r="L395" s="510"/>
      <c r="M395" s="510"/>
      <c r="N395" s="509"/>
      <c r="O395" s="489"/>
      <c r="P395" s="489"/>
    </row>
    <row r="396" spans="1:17" s="308" customFormat="1" x14ac:dyDescent="0.25">
      <c r="A396" s="225">
        <f t="shared" si="49"/>
        <v>5.9</v>
      </c>
      <c r="B396" s="134" t="s">
        <v>942</v>
      </c>
      <c r="C396" s="155">
        <v>32</v>
      </c>
      <c r="D396" s="127" t="s">
        <v>11</v>
      </c>
      <c r="E396" s="6"/>
      <c r="F396" s="501">
        <f t="shared" si="48"/>
        <v>0</v>
      </c>
      <c r="G396" s="305"/>
      <c r="H396" s="277"/>
      <c r="I396" s="263"/>
      <c r="J396" s="509"/>
      <c r="K396" s="509"/>
      <c r="L396" s="510"/>
      <c r="M396" s="510"/>
      <c r="N396" s="509"/>
      <c r="O396" s="489"/>
      <c r="P396" s="489"/>
    </row>
    <row r="397" spans="1:17" s="308" customFormat="1" x14ac:dyDescent="0.25">
      <c r="A397" s="222">
        <v>5.0999999999999996</v>
      </c>
      <c r="B397" s="134" t="s">
        <v>943</v>
      </c>
      <c r="C397" s="155">
        <v>17.25</v>
      </c>
      <c r="D397" s="127" t="s">
        <v>11</v>
      </c>
      <c r="E397" s="6"/>
      <c r="F397" s="501">
        <f t="shared" si="48"/>
        <v>0</v>
      </c>
      <c r="G397" s="305"/>
      <c r="H397" s="277"/>
      <c r="I397" s="263"/>
      <c r="J397" s="509"/>
      <c r="K397" s="509"/>
      <c r="L397" s="510"/>
      <c r="M397" s="510"/>
      <c r="N397" s="509"/>
      <c r="O397" s="489"/>
      <c r="P397" s="489"/>
    </row>
    <row r="398" spans="1:17" s="308" customFormat="1" x14ac:dyDescent="0.25">
      <c r="A398" s="222">
        <v>5.1100000000000003</v>
      </c>
      <c r="B398" s="134" t="s">
        <v>242</v>
      </c>
      <c r="C398" s="155">
        <v>32</v>
      </c>
      <c r="D398" s="127" t="s">
        <v>11</v>
      </c>
      <c r="E398" s="6"/>
      <c r="F398" s="501">
        <f t="shared" si="48"/>
        <v>0</v>
      </c>
      <c r="G398" s="305"/>
      <c r="H398" s="277"/>
      <c r="I398" s="263"/>
      <c r="J398" s="509"/>
      <c r="K398" s="509"/>
      <c r="L398" s="510"/>
      <c r="M398" s="510"/>
      <c r="N398" s="509"/>
      <c r="O398" s="489"/>
      <c r="P398" s="489"/>
    </row>
    <row r="399" spans="1:17" s="308" customFormat="1" x14ac:dyDescent="0.25">
      <c r="A399" s="222">
        <v>5.12</v>
      </c>
      <c r="B399" s="134" t="s">
        <v>947</v>
      </c>
      <c r="C399" s="155">
        <v>1097.3900000000001</v>
      </c>
      <c r="D399" s="127" t="s">
        <v>11</v>
      </c>
      <c r="E399" s="6"/>
      <c r="F399" s="501">
        <f t="shared" si="48"/>
        <v>0</v>
      </c>
      <c r="G399" s="305"/>
      <c r="H399" s="277"/>
      <c r="I399" s="263"/>
      <c r="J399" s="509"/>
      <c r="K399" s="509"/>
      <c r="L399" s="510"/>
      <c r="M399" s="510"/>
      <c r="N399" s="509"/>
      <c r="O399" s="489"/>
      <c r="P399" s="489"/>
    </row>
    <row r="400" spans="1:17" s="308" customFormat="1" x14ac:dyDescent="0.25">
      <c r="A400" s="222">
        <v>5.13</v>
      </c>
      <c r="B400" s="134" t="s">
        <v>944</v>
      </c>
      <c r="C400" s="155">
        <v>541.92999999999995</v>
      </c>
      <c r="D400" s="127" t="s">
        <v>13</v>
      </c>
      <c r="E400" s="6"/>
      <c r="F400" s="501">
        <f t="shared" si="48"/>
        <v>0</v>
      </c>
      <c r="G400" s="305"/>
      <c r="H400" s="277"/>
      <c r="I400" s="263"/>
      <c r="J400" s="509"/>
      <c r="K400" s="509"/>
      <c r="L400" s="510"/>
      <c r="M400" s="510"/>
      <c r="N400" s="509"/>
      <c r="O400" s="489"/>
      <c r="P400" s="489"/>
    </row>
    <row r="401" spans="1:17" s="308" customFormat="1" x14ac:dyDescent="0.25">
      <c r="A401" s="222">
        <v>5.14</v>
      </c>
      <c r="B401" s="23" t="s">
        <v>243</v>
      </c>
      <c r="C401" s="155">
        <v>3399.05</v>
      </c>
      <c r="D401" s="127" t="s">
        <v>11</v>
      </c>
      <c r="E401" s="6"/>
      <c r="F401" s="501">
        <f t="shared" si="48"/>
        <v>0</v>
      </c>
      <c r="G401" s="305"/>
      <c r="H401" s="277"/>
      <c r="I401" s="263"/>
      <c r="J401" s="509"/>
      <c r="K401" s="509"/>
      <c r="L401" s="510"/>
      <c r="M401" s="510"/>
      <c r="N401" s="509"/>
      <c r="O401" s="489"/>
      <c r="P401" s="489"/>
    </row>
    <row r="402" spans="1:17" s="308" customFormat="1" x14ac:dyDescent="0.25">
      <c r="A402" s="222">
        <v>5.15</v>
      </c>
      <c r="B402" s="134" t="s">
        <v>945</v>
      </c>
      <c r="C402" s="155">
        <v>76.56</v>
      </c>
      <c r="D402" s="127" t="s">
        <v>11</v>
      </c>
      <c r="E402" s="6"/>
      <c r="F402" s="501">
        <f t="shared" si="48"/>
        <v>0</v>
      </c>
      <c r="G402" s="305"/>
      <c r="H402" s="277"/>
      <c r="I402" s="263"/>
      <c r="J402" s="509"/>
      <c r="K402" s="509"/>
      <c r="L402" s="510"/>
      <c r="M402" s="510"/>
      <c r="N402" s="509"/>
      <c r="O402" s="489"/>
      <c r="P402" s="489"/>
    </row>
    <row r="403" spans="1:17" s="308" customFormat="1" x14ac:dyDescent="0.25">
      <c r="A403" s="222">
        <v>5.16</v>
      </c>
      <c r="B403" s="134" t="s">
        <v>946</v>
      </c>
      <c r="C403" s="155">
        <v>459.12</v>
      </c>
      <c r="D403" s="127" t="s">
        <v>13</v>
      </c>
      <c r="E403" s="6"/>
      <c r="F403" s="501">
        <f t="shared" si="48"/>
        <v>0</v>
      </c>
      <c r="G403" s="305"/>
      <c r="H403" s="277"/>
      <c r="I403" s="263"/>
      <c r="J403" s="509"/>
      <c r="K403" s="509"/>
      <c r="L403" s="510"/>
      <c r="M403" s="510"/>
      <c r="N403" s="509"/>
      <c r="O403" s="489"/>
      <c r="P403" s="489"/>
    </row>
    <row r="404" spans="1:17" s="308" customFormat="1" x14ac:dyDescent="0.25">
      <c r="A404" s="222">
        <v>5.17</v>
      </c>
      <c r="B404" s="134" t="s">
        <v>991</v>
      </c>
      <c r="C404" s="155">
        <v>1</v>
      </c>
      <c r="D404" s="127" t="s">
        <v>159</v>
      </c>
      <c r="E404" s="6"/>
      <c r="F404" s="501">
        <f t="shared" ref="F404" si="50">ROUND(C404*E404,2)</f>
        <v>0</v>
      </c>
      <c r="G404" s="305"/>
      <c r="H404" s="277"/>
      <c r="I404" s="263"/>
      <c r="J404" s="509"/>
      <c r="K404" s="509"/>
      <c r="L404" s="510"/>
      <c r="M404" s="510"/>
      <c r="N404" s="509"/>
      <c r="O404" s="489"/>
      <c r="P404" s="489"/>
    </row>
    <row r="405" spans="1:17" s="259" customFormat="1" ht="14.25" customHeight="1" x14ac:dyDescent="0.25">
      <c r="A405" s="554"/>
      <c r="B405" s="546"/>
      <c r="C405" s="553"/>
      <c r="D405" s="547"/>
      <c r="E405" s="892"/>
      <c r="F405" s="498"/>
      <c r="G405" s="277"/>
      <c r="H405" s="277"/>
      <c r="I405" s="257"/>
    </row>
    <row r="406" spans="1:17" s="560" customFormat="1" ht="14.25" customHeight="1" x14ac:dyDescent="0.25">
      <c r="A406" s="224">
        <v>7</v>
      </c>
      <c r="B406" s="1" t="s">
        <v>955</v>
      </c>
      <c r="C406" s="155"/>
      <c r="D406" s="127"/>
      <c r="E406" s="6"/>
      <c r="F406" s="501"/>
      <c r="G406" s="305"/>
      <c r="H406" s="277"/>
      <c r="I406" s="343"/>
      <c r="J406" s="513"/>
      <c r="K406" s="513"/>
      <c r="L406" s="510"/>
      <c r="M406" s="510"/>
      <c r="N406" s="513"/>
      <c r="O406" s="489"/>
      <c r="P406" s="489"/>
    </row>
    <row r="407" spans="1:17" s="560" customFormat="1" ht="14.25" customHeight="1" x14ac:dyDescent="0.25">
      <c r="A407" s="225">
        <f t="shared" ref="A407:A413" si="51">A406+0.1</f>
        <v>7.1</v>
      </c>
      <c r="B407" s="134" t="s">
        <v>954</v>
      </c>
      <c r="C407" s="155">
        <v>1</v>
      </c>
      <c r="D407" s="127" t="s">
        <v>12</v>
      </c>
      <c r="E407" s="6"/>
      <c r="F407" s="501">
        <f t="shared" ref="F407:F413" si="52">ROUND(C407*E407,2)</f>
        <v>0</v>
      </c>
      <c r="G407" s="305"/>
      <c r="H407" s="277"/>
      <c r="I407" s="343"/>
      <c r="J407" s="513"/>
      <c r="K407" s="513"/>
      <c r="L407" s="510"/>
      <c r="M407" s="510"/>
      <c r="N407" s="513"/>
      <c r="O407" s="489"/>
      <c r="P407" s="489"/>
    </row>
    <row r="408" spans="1:17" s="308" customFormat="1" ht="14.25" customHeight="1" x14ac:dyDescent="0.25">
      <c r="A408" s="225">
        <f t="shared" si="51"/>
        <v>7.2</v>
      </c>
      <c r="B408" s="134" t="s">
        <v>953</v>
      </c>
      <c r="C408" s="155">
        <v>9</v>
      </c>
      <c r="D408" s="127" t="s">
        <v>12</v>
      </c>
      <c r="E408" s="6"/>
      <c r="F408" s="501">
        <f t="shared" si="52"/>
        <v>0</v>
      </c>
      <c r="G408" s="305"/>
      <c r="H408" s="277"/>
      <c r="I408" s="263"/>
      <c r="J408" s="509"/>
      <c r="K408" s="509"/>
      <c r="L408" s="510"/>
      <c r="M408" s="510"/>
      <c r="N408" s="509"/>
      <c r="O408" s="489"/>
      <c r="P408" s="489"/>
    </row>
    <row r="409" spans="1:17" s="308" customFormat="1" ht="14.25" customHeight="1" x14ac:dyDescent="0.25">
      <c r="A409" s="225">
        <f t="shared" si="51"/>
        <v>7.3</v>
      </c>
      <c r="B409" s="134" t="s">
        <v>952</v>
      </c>
      <c r="C409" s="155">
        <v>1</v>
      </c>
      <c r="D409" s="127" t="s">
        <v>12</v>
      </c>
      <c r="E409" s="6"/>
      <c r="F409" s="501">
        <f t="shared" si="52"/>
        <v>0</v>
      </c>
      <c r="G409" s="305"/>
      <c r="H409" s="277"/>
      <c r="I409" s="263"/>
      <c r="J409" s="509"/>
      <c r="K409" s="509"/>
      <c r="L409" s="510"/>
      <c r="M409" s="510"/>
      <c r="N409" s="509"/>
      <c r="O409" s="489"/>
      <c r="P409" s="489"/>
    </row>
    <row r="410" spans="1:17" s="308" customFormat="1" ht="14.25" customHeight="1" x14ac:dyDescent="0.25">
      <c r="A410" s="225">
        <f t="shared" si="51"/>
        <v>7.4</v>
      </c>
      <c r="B410" s="134" t="s">
        <v>951</v>
      </c>
      <c r="C410" s="155">
        <v>9</v>
      </c>
      <c r="D410" s="127" t="s">
        <v>12</v>
      </c>
      <c r="E410" s="6"/>
      <c r="F410" s="501">
        <f t="shared" si="52"/>
        <v>0</v>
      </c>
      <c r="G410" s="305"/>
      <c r="H410" s="277"/>
      <c r="I410" s="263"/>
      <c r="J410" s="509"/>
      <c r="K410" s="509"/>
      <c r="L410" s="510"/>
      <c r="M410" s="510"/>
      <c r="N410" s="509"/>
      <c r="O410" s="489"/>
      <c r="P410" s="489"/>
    </row>
    <row r="411" spans="1:17" s="562" customFormat="1" ht="14.25" customHeight="1" x14ac:dyDescent="0.25">
      <c r="A411" s="225">
        <f t="shared" si="51"/>
        <v>7.5</v>
      </c>
      <c r="B411" s="134" t="s">
        <v>950</v>
      </c>
      <c r="C411" s="155">
        <v>1</v>
      </c>
      <c r="D411" s="127" t="s">
        <v>12</v>
      </c>
      <c r="E411" s="6"/>
      <c r="F411" s="501">
        <f t="shared" si="52"/>
        <v>0</v>
      </c>
      <c r="G411" s="305"/>
      <c r="H411" s="277"/>
      <c r="I411" s="263"/>
      <c r="J411" s="509"/>
      <c r="K411" s="509"/>
      <c r="L411" s="510"/>
      <c r="M411" s="510"/>
      <c r="N411" s="509"/>
      <c r="O411" s="561"/>
      <c r="P411" s="561"/>
    </row>
    <row r="412" spans="1:17" s="562" customFormat="1" ht="14.25" customHeight="1" x14ac:dyDescent="0.25">
      <c r="A412" s="225">
        <f t="shared" si="51"/>
        <v>7.6</v>
      </c>
      <c r="B412" s="134" t="s">
        <v>949</v>
      </c>
      <c r="C412" s="155">
        <v>81.33</v>
      </c>
      <c r="D412" s="127" t="s">
        <v>16</v>
      </c>
      <c r="E412" s="6"/>
      <c r="F412" s="501">
        <f t="shared" si="52"/>
        <v>0</v>
      </c>
      <c r="G412" s="305"/>
      <c r="H412" s="277"/>
      <c r="I412" s="263"/>
      <c r="J412" s="509"/>
      <c r="K412" s="509"/>
      <c r="L412" s="510"/>
      <c r="M412" s="510"/>
      <c r="N412" s="509"/>
      <c r="O412" s="561"/>
      <c r="P412" s="561"/>
    </row>
    <row r="413" spans="1:17" s="562" customFormat="1" ht="14.25" customHeight="1" x14ac:dyDescent="0.25">
      <c r="A413" s="225">
        <f t="shared" si="51"/>
        <v>7.7</v>
      </c>
      <c r="B413" s="134" t="s">
        <v>948</v>
      </c>
      <c r="C413" s="152">
        <v>925.42</v>
      </c>
      <c r="D413" s="127" t="s">
        <v>16</v>
      </c>
      <c r="E413" s="892"/>
      <c r="F413" s="501">
        <f t="shared" si="52"/>
        <v>0</v>
      </c>
      <c r="G413" s="305"/>
      <c r="H413" s="277"/>
      <c r="I413" s="263"/>
      <c r="J413" s="509"/>
      <c r="K413" s="509"/>
      <c r="L413" s="510"/>
      <c r="M413" s="510"/>
      <c r="N413" s="509"/>
      <c r="O413" s="561"/>
      <c r="P413" s="561"/>
    </row>
    <row r="414" spans="1:17" s="562" customFormat="1" ht="14.25" customHeight="1" x14ac:dyDescent="0.25">
      <c r="A414" s="225"/>
      <c r="B414" s="134"/>
      <c r="C414" s="155"/>
      <c r="D414" s="127"/>
      <c r="E414" s="6"/>
      <c r="F414" s="501"/>
      <c r="G414" s="305"/>
      <c r="H414" s="277"/>
      <c r="I414" s="263"/>
      <c r="J414" s="509"/>
      <c r="K414" s="509"/>
      <c r="L414" s="510"/>
      <c r="M414" s="510"/>
      <c r="N414" s="509"/>
      <c r="O414" s="561"/>
      <c r="P414" s="561"/>
    </row>
    <row r="415" spans="1:17" s="308" customFormat="1" x14ac:dyDescent="0.25">
      <c r="A415" s="551">
        <v>8</v>
      </c>
      <c r="B415" s="555" t="s">
        <v>35</v>
      </c>
      <c r="C415" s="553"/>
      <c r="D415" s="547"/>
      <c r="E415" s="892"/>
      <c r="F415" s="498"/>
      <c r="G415" s="277"/>
      <c r="H415" s="277"/>
      <c r="I415" s="257"/>
      <c r="J415" s="318"/>
      <c r="M415" s="488"/>
      <c r="N415" s="488"/>
      <c r="P415" s="489"/>
      <c r="Q415" s="489"/>
    </row>
    <row r="416" spans="1:17" s="308" customFormat="1" ht="25.5" x14ac:dyDescent="0.25">
      <c r="A416" s="552">
        <v>8.1</v>
      </c>
      <c r="B416" s="23" t="s">
        <v>574</v>
      </c>
      <c r="C416" s="553">
        <v>24.11</v>
      </c>
      <c r="D416" s="547" t="s">
        <v>244</v>
      </c>
      <c r="E416" s="892"/>
      <c r="F416" s="498">
        <f t="shared" ref="F416:F418" si="53">ROUND((E416*C416),2)</f>
        <v>0</v>
      </c>
      <c r="G416" s="277"/>
      <c r="H416" s="277"/>
      <c r="I416" s="257"/>
      <c r="J416" s="318"/>
      <c r="M416" s="488"/>
      <c r="N416" s="488"/>
      <c r="P416" s="489"/>
      <c r="Q416" s="489"/>
    </row>
    <row r="417" spans="1:17" s="308" customFormat="1" x14ac:dyDescent="0.25">
      <c r="A417" s="552">
        <v>8.1999999999999993</v>
      </c>
      <c r="B417" s="23" t="s">
        <v>573</v>
      </c>
      <c r="C417" s="553">
        <v>20.67</v>
      </c>
      <c r="D417" s="547" t="s">
        <v>244</v>
      </c>
      <c r="E417" s="892"/>
      <c r="F417" s="498">
        <f t="shared" si="53"/>
        <v>0</v>
      </c>
      <c r="G417" s="277"/>
      <c r="H417" s="277"/>
      <c r="I417" s="257"/>
      <c r="J417" s="318"/>
      <c r="M417" s="488"/>
      <c r="N417" s="488"/>
      <c r="P417" s="489"/>
      <c r="Q417" s="489"/>
    </row>
    <row r="418" spans="1:17" s="308" customFormat="1" x14ac:dyDescent="0.25">
      <c r="A418" s="552">
        <v>8.3000000000000007</v>
      </c>
      <c r="B418" s="23" t="s">
        <v>245</v>
      </c>
      <c r="C418" s="553">
        <v>36.22</v>
      </c>
      <c r="D418" s="547" t="s">
        <v>16</v>
      </c>
      <c r="E418" s="892"/>
      <c r="F418" s="498">
        <f t="shared" si="53"/>
        <v>0</v>
      </c>
      <c r="G418" s="277"/>
      <c r="H418" s="277"/>
      <c r="I418" s="257"/>
      <c r="J418" s="318"/>
      <c r="M418" s="488"/>
      <c r="N418" s="488"/>
      <c r="P418" s="489"/>
      <c r="Q418" s="489"/>
    </row>
    <row r="419" spans="1:17" s="308" customFormat="1" ht="26.25" customHeight="1" x14ac:dyDescent="0.25">
      <c r="A419" s="225">
        <f t="shared" ref="A419" si="54">A418+0.1</f>
        <v>8.4</v>
      </c>
      <c r="B419" s="134" t="s">
        <v>956</v>
      </c>
      <c r="C419" s="155">
        <v>1</v>
      </c>
      <c r="D419" s="127" t="s">
        <v>12</v>
      </c>
      <c r="E419" s="158"/>
      <c r="F419" s="501">
        <f>ROUND(C419*E419,2)</f>
        <v>0</v>
      </c>
      <c r="G419" s="305"/>
      <c r="H419" s="277"/>
      <c r="I419" s="263"/>
      <c r="J419" s="509"/>
      <c r="K419" s="509"/>
      <c r="L419" s="510"/>
      <c r="M419" s="510"/>
      <c r="N419" s="509"/>
      <c r="O419" s="489"/>
      <c r="P419" s="489"/>
    </row>
    <row r="420" spans="1:17" s="308" customFormat="1" x14ac:dyDescent="0.25">
      <c r="A420" s="552"/>
      <c r="B420" s="546"/>
      <c r="C420" s="553"/>
      <c r="D420" s="558"/>
      <c r="E420" s="892"/>
      <c r="F420" s="498"/>
      <c r="G420" s="277"/>
      <c r="H420" s="277"/>
      <c r="I420" s="257"/>
      <c r="J420" s="318"/>
      <c r="M420" s="488"/>
      <c r="N420" s="488"/>
      <c r="P420" s="489"/>
      <c r="Q420" s="489"/>
    </row>
    <row r="421" spans="1:17" s="562" customFormat="1" x14ac:dyDescent="0.25">
      <c r="A421" s="224">
        <v>9</v>
      </c>
      <c r="B421" s="1" t="s">
        <v>957</v>
      </c>
      <c r="C421" s="155"/>
      <c r="D421" s="127"/>
      <c r="E421" s="6"/>
      <c r="F421" s="501"/>
      <c r="G421" s="305"/>
      <c r="H421" s="277"/>
      <c r="I421" s="263"/>
      <c r="J421" s="509"/>
      <c r="K421" s="509"/>
      <c r="L421" s="510"/>
      <c r="M421" s="510"/>
      <c r="N421" s="509"/>
      <c r="O421" s="561"/>
      <c r="P421" s="561"/>
    </row>
    <row r="422" spans="1:17" s="562" customFormat="1" x14ac:dyDescent="0.25">
      <c r="A422" s="225">
        <f>A421+0.1</f>
        <v>9.1</v>
      </c>
      <c r="B422" s="134" t="s">
        <v>958</v>
      </c>
      <c r="C422" s="155">
        <v>22</v>
      </c>
      <c r="D422" s="127" t="s">
        <v>13</v>
      </c>
      <c r="E422" s="6"/>
      <c r="F422" s="501">
        <f>ROUND(C422*E422,2)</f>
        <v>0</v>
      </c>
      <c r="G422" s="305"/>
      <c r="H422" s="277"/>
      <c r="I422" s="263"/>
      <c r="J422" s="509"/>
      <c r="K422" s="509"/>
      <c r="L422" s="510"/>
      <c r="M422" s="510"/>
      <c r="N422" s="509"/>
      <c r="O422" s="561"/>
      <c r="P422" s="561"/>
    </row>
    <row r="423" spans="1:17" s="562" customFormat="1" x14ac:dyDescent="0.25">
      <c r="A423" s="225">
        <f>A422+0.1</f>
        <v>9.1999999999999993</v>
      </c>
      <c r="B423" s="134" t="s">
        <v>959</v>
      </c>
      <c r="C423" s="155">
        <v>12.4</v>
      </c>
      <c r="D423" s="127" t="s">
        <v>13</v>
      </c>
      <c r="E423" s="6"/>
      <c r="F423" s="501">
        <f>ROUND(C423*E423,2)</f>
        <v>0</v>
      </c>
      <c r="G423" s="305"/>
      <c r="H423" s="277"/>
      <c r="I423" s="263"/>
      <c r="J423" s="509"/>
      <c r="K423" s="509"/>
      <c r="L423" s="510"/>
      <c r="M423" s="510"/>
      <c r="N423" s="509"/>
      <c r="O423" s="561"/>
      <c r="P423" s="561"/>
    </row>
    <row r="424" spans="1:17" s="562" customFormat="1" x14ac:dyDescent="0.25">
      <c r="A424" s="225">
        <f>A423+0.1</f>
        <v>9.3000000000000007</v>
      </c>
      <c r="B424" s="134" t="s">
        <v>960</v>
      </c>
      <c r="C424" s="155">
        <v>5.4</v>
      </c>
      <c r="D424" s="127" t="s">
        <v>13</v>
      </c>
      <c r="E424" s="6"/>
      <c r="F424" s="501">
        <f>ROUND(C424*E424,2)</f>
        <v>0</v>
      </c>
      <c r="G424" s="305"/>
      <c r="H424" s="277"/>
      <c r="I424" s="263"/>
      <c r="J424" s="509"/>
      <c r="K424" s="509"/>
      <c r="L424" s="510"/>
      <c r="M424" s="510"/>
      <c r="N424" s="509"/>
      <c r="O424" s="561"/>
      <c r="P424" s="561"/>
    </row>
    <row r="425" spans="1:17" s="562" customFormat="1" ht="14.25" customHeight="1" x14ac:dyDescent="0.25">
      <c r="A425" s="225"/>
      <c r="B425" s="134"/>
      <c r="C425" s="152"/>
      <c r="D425" s="127"/>
      <c r="E425" s="892"/>
      <c r="F425" s="501"/>
      <c r="G425" s="305"/>
      <c r="H425" s="277"/>
      <c r="I425" s="263"/>
      <c r="J425" s="509"/>
      <c r="K425" s="509"/>
      <c r="L425" s="510"/>
      <c r="M425" s="510"/>
      <c r="N425" s="509"/>
      <c r="O425" s="561"/>
      <c r="P425" s="561"/>
    </row>
    <row r="426" spans="1:17" s="308" customFormat="1" x14ac:dyDescent="0.25">
      <c r="A426" s="224">
        <v>10</v>
      </c>
      <c r="B426" s="1" t="s">
        <v>992</v>
      </c>
      <c r="C426" s="155"/>
      <c r="D426" s="127"/>
      <c r="E426" s="6"/>
      <c r="F426" s="501"/>
      <c r="G426" s="305"/>
      <c r="H426" s="277"/>
      <c r="I426" s="263"/>
      <c r="J426" s="509"/>
      <c r="K426" s="509"/>
      <c r="L426" s="510"/>
      <c r="M426" s="510"/>
      <c r="N426" s="509"/>
      <c r="O426" s="489"/>
      <c r="P426" s="489"/>
    </row>
    <row r="427" spans="1:17" s="308" customFormat="1" x14ac:dyDescent="0.25">
      <c r="A427" s="225">
        <f>A426+0.1</f>
        <v>10.1</v>
      </c>
      <c r="B427" s="134" t="s">
        <v>961</v>
      </c>
      <c r="C427" s="155">
        <v>4</v>
      </c>
      <c r="D427" s="127" t="s">
        <v>12</v>
      </c>
      <c r="E427" s="892"/>
      <c r="F427" s="501">
        <f t="shared" ref="F427:F435" si="55">ROUND(C427*E427,2)</f>
        <v>0</v>
      </c>
      <c r="G427" s="305"/>
      <c r="H427" s="277"/>
      <c r="I427" s="263"/>
      <c r="J427" s="509"/>
      <c r="K427" s="509"/>
      <c r="L427" s="510"/>
      <c r="M427" s="510"/>
      <c r="N427" s="509"/>
      <c r="O427" s="489"/>
      <c r="P427" s="489"/>
    </row>
    <row r="428" spans="1:17" s="308" customFormat="1" ht="25.5" x14ac:dyDescent="0.25">
      <c r="A428" s="225">
        <f t="shared" ref="A428:A435" si="56">A427+0.1</f>
        <v>10.199999999999999</v>
      </c>
      <c r="B428" s="12" t="s">
        <v>993</v>
      </c>
      <c r="C428" s="155">
        <v>4</v>
      </c>
      <c r="D428" s="127" t="s">
        <v>12</v>
      </c>
      <c r="E428" s="202"/>
      <c r="F428" s="501">
        <f t="shared" si="55"/>
        <v>0</v>
      </c>
      <c r="G428" s="305"/>
      <c r="H428" s="277"/>
      <c r="I428" s="318"/>
      <c r="L428" s="491"/>
      <c r="M428" s="491"/>
      <c r="O428" s="492"/>
      <c r="P428" s="492"/>
    </row>
    <row r="429" spans="1:17" s="308" customFormat="1" x14ac:dyDescent="0.25">
      <c r="A429" s="225">
        <f t="shared" si="56"/>
        <v>10.3</v>
      </c>
      <c r="B429" s="12" t="s">
        <v>994</v>
      </c>
      <c r="C429" s="155">
        <v>4</v>
      </c>
      <c r="D429" s="127" t="s">
        <v>12</v>
      </c>
      <c r="E429" s="6"/>
      <c r="F429" s="501">
        <f t="shared" si="55"/>
        <v>0</v>
      </c>
      <c r="G429" s="305"/>
      <c r="H429" s="277"/>
      <c r="I429" s="318"/>
      <c r="L429" s="491"/>
      <c r="M429" s="491"/>
      <c r="O429" s="492"/>
      <c r="P429" s="492"/>
    </row>
    <row r="430" spans="1:17" s="308" customFormat="1" ht="25.5" x14ac:dyDescent="0.25">
      <c r="A430" s="225">
        <f t="shared" si="56"/>
        <v>10.4</v>
      </c>
      <c r="B430" s="12" t="s">
        <v>995</v>
      </c>
      <c r="C430" s="155">
        <v>2</v>
      </c>
      <c r="D430" s="127" t="s">
        <v>12</v>
      </c>
      <c r="E430" s="6"/>
      <c r="F430" s="501">
        <f t="shared" si="55"/>
        <v>0</v>
      </c>
      <c r="G430" s="305"/>
      <c r="H430" s="277"/>
      <c r="I430" s="318"/>
      <c r="L430" s="491"/>
      <c r="M430" s="491"/>
      <c r="O430" s="492"/>
      <c r="P430" s="492"/>
    </row>
    <row r="431" spans="1:17" s="308" customFormat="1" x14ac:dyDescent="0.25">
      <c r="A431" s="225">
        <f t="shared" si="56"/>
        <v>10.5</v>
      </c>
      <c r="B431" s="134" t="s">
        <v>962</v>
      </c>
      <c r="C431" s="155">
        <v>7.1</v>
      </c>
      <c r="D431" s="127" t="s">
        <v>13</v>
      </c>
      <c r="E431" s="6"/>
      <c r="F431" s="501">
        <f t="shared" si="55"/>
        <v>0</v>
      </c>
      <c r="G431" s="305"/>
      <c r="H431" s="277"/>
      <c r="I431" s="318"/>
      <c r="L431" s="491"/>
      <c r="M431" s="491"/>
      <c r="O431" s="492"/>
      <c r="P431" s="492"/>
    </row>
    <row r="432" spans="1:17" s="567" customFormat="1" x14ac:dyDescent="0.25">
      <c r="A432" s="225">
        <f t="shared" si="56"/>
        <v>10.6</v>
      </c>
      <c r="B432" s="134" t="s">
        <v>996</v>
      </c>
      <c r="C432" s="155">
        <v>1</v>
      </c>
      <c r="D432" s="159" t="s">
        <v>33</v>
      </c>
      <c r="E432" s="6"/>
      <c r="F432" s="501">
        <f t="shared" si="55"/>
        <v>0</v>
      </c>
      <c r="G432" s="305"/>
      <c r="H432" s="277"/>
      <c r="I432" s="563"/>
      <c r="J432" s="564"/>
      <c r="K432" s="564"/>
      <c r="L432" s="565"/>
      <c r="M432" s="565"/>
      <c r="N432" s="564"/>
      <c r="O432" s="566"/>
      <c r="P432" s="566"/>
    </row>
    <row r="433" spans="1:241" s="567" customFormat="1" x14ac:dyDescent="0.25">
      <c r="A433" s="225">
        <f t="shared" si="56"/>
        <v>10.7</v>
      </c>
      <c r="B433" s="134" t="s">
        <v>997</v>
      </c>
      <c r="C433" s="155">
        <v>2</v>
      </c>
      <c r="D433" s="159" t="s">
        <v>12</v>
      </c>
      <c r="E433" s="6"/>
      <c r="F433" s="501">
        <f t="shared" si="55"/>
        <v>0</v>
      </c>
      <c r="G433" s="305"/>
      <c r="H433" s="277"/>
      <c r="I433" s="563"/>
      <c r="J433" s="564"/>
      <c r="K433" s="564"/>
      <c r="L433" s="565"/>
      <c r="M433" s="565"/>
      <c r="N433" s="564"/>
      <c r="O433" s="566"/>
      <c r="P433" s="566"/>
    </row>
    <row r="434" spans="1:241" s="562" customFormat="1" x14ac:dyDescent="0.25">
      <c r="A434" s="225">
        <f t="shared" si="56"/>
        <v>10.8</v>
      </c>
      <c r="B434" s="134" t="s">
        <v>963</v>
      </c>
      <c r="C434" s="155">
        <v>1</v>
      </c>
      <c r="D434" s="127" t="s">
        <v>33</v>
      </c>
      <c r="E434" s="6"/>
      <c r="F434" s="501">
        <f t="shared" si="55"/>
        <v>0</v>
      </c>
      <c r="G434" s="305"/>
      <c r="H434" s="277"/>
      <c r="I434" s="263"/>
      <c r="J434" s="509"/>
      <c r="K434" s="509"/>
      <c r="L434" s="510"/>
      <c r="M434" s="510"/>
      <c r="N434" s="509"/>
      <c r="O434" s="561"/>
      <c r="P434" s="561"/>
    </row>
    <row r="435" spans="1:241" s="308" customFormat="1" x14ac:dyDescent="0.25">
      <c r="A435" s="225">
        <f t="shared" si="56"/>
        <v>10.9</v>
      </c>
      <c r="B435" s="160" t="s">
        <v>998</v>
      </c>
      <c r="C435" s="155">
        <v>1</v>
      </c>
      <c r="D435" s="127" t="s">
        <v>33</v>
      </c>
      <c r="E435" s="6"/>
      <c r="F435" s="501">
        <f t="shared" si="55"/>
        <v>0</v>
      </c>
      <c r="G435" s="305"/>
      <c r="H435" s="277"/>
      <c r="I435" s="263"/>
      <c r="J435" s="509"/>
      <c r="K435" s="509"/>
      <c r="L435" s="510"/>
      <c r="M435" s="510"/>
      <c r="N435" s="509"/>
      <c r="O435" s="489"/>
      <c r="P435" s="489"/>
    </row>
    <row r="436" spans="1:241" s="308" customFormat="1" x14ac:dyDescent="0.25">
      <c r="A436" s="225"/>
      <c r="B436" s="160"/>
      <c r="C436" s="155"/>
      <c r="D436" s="127"/>
      <c r="E436" s="6"/>
      <c r="F436" s="501"/>
      <c r="G436" s="305"/>
      <c r="H436" s="277"/>
      <c r="I436" s="263"/>
      <c r="J436" s="509"/>
      <c r="K436" s="509"/>
      <c r="L436" s="510"/>
      <c r="M436" s="510"/>
      <c r="N436" s="509"/>
      <c r="O436" s="489"/>
      <c r="P436" s="489"/>
    </row>
    <row r="437" spans="1:241" s="308" customFormat="1" x14ac:dyDescent="0.25">
      <c r="A437" s="105">
        <v>11</v>
      </c>
      <c r="B437" s="33" t="s">
        <v>190</v>
      </c>
      <c r="C437" s="34"/>
      <c r="D437" s="35"/>
      <c r="E437" s="36"/>
      <c r="F437" s="568"/>
      <c r="G437" s="277"/>
      <c r="H437" s="277"/>
      <c r="I437" s="257"/>
      <c r="J437" s="318"/>
      <c r="M437" s="488"/>
      <c r="N437" s="488"/>
      <c r="P437" s="489"/>
      <c r="Q437" s="489"/>
    </row>
    <row r="438" spans="1:241" s="308" customFormat="1" ht="25.5" x14ac:dyDescent="0.25">
      <c r="A438" s="225">
        <f>+A437+0.1</f>
        <v>11.1</v>
      </c>
      <c r="B438" s="12" t="s">
        <v>175</v>
      </c>
      <c r="C438" s="155">
        <v>1</v>
      </c>
      <c r="D438" s="127" t="s">
        <v>12</v>
      </c>
      <c r="E438" s="6"/>
      <c r="F438" s="501">
        <f>ROUND(C438*E438,2)</f>
        <v>0</v>
      </c>
      <c r="G438" s="305"/>
      <c r="H438" s="277"/>
      <c r="I438" s="318"/>
      <c r="L438" s="491"/>
      <c r="M438" s="491"/>
      <c r="O438" s="492"/>
      <c r="P438" s="492"/>
    </row>
    <row r="439" spans="1:241" s="502" customFormat="1" x14ac:dyDescent="0.25">
      <c r="A439" s="358"/>
      <c r="B439" s="23"/>
      <c r="C439" s="525"/>
      <c r="D439" s="303"/>
      <c r="E439" s="21"/>
      <c r="F439" s="498"/>
      <c r="G439" s="277"/>
      <c r="H439" s="277"/>
      <c r="I439" s="257"/>
      <c r="J439" s="318"/>
      <c r="K439" s="308"/>
      <c r="L439" s="308"/>
      <c r="M439" s="488"/>
      <c r="N439" s="488"/>
      <c r="O439" s="308"/>
      <c r="P439" s="489"/>
      <c r="Q439" s="489"/>
      <c r="R439" s="308"/>
      <c r="S439" s="308"/>
      <c r="T439" s="308"/>
      <c r="U439" s="308"/>
      <c r="V439" s="308"/>
      <c r="W439" s="308"/>
      <c r="X439" s="308"/>
      <c r="Y439" s="308"/>
      <c r="Z439" s="308"/>
      <c r="AA439" s="308"/>
      <c r="AB439" s="308"/>
      <c r="AC439" s="308"/>
      <c r="AD439" s="308"/>
      <c r="AE439" s="308"/>
      <c r="AF439" s="308"/>
      <c r="AG439" s="308"/>
      <c r="AH439" s="308"/>
      <c r="AI439" s="308"/>
      <c r="AJ439" s="308"/>
      <c r="AK439" s="308"/>
      <c r="AL439" s="308"/>
      <c r="AM439" s="308"/>
      <c r="AN439" s="308"/>
      <c r="AO439" s="308"/>
      <c r="AP439" s="308"/>
      <c r="AQ439" s="308"/>
      <c r="AR439" s="308"/>
      <c r="AS439" s="308"/>
      <c r="AT439" s="308"/>
      <c r="AU439" s="308"/>
      <c r="AV439" s="308"/>
      <c r="AW439" s="308"/>
      <c r="AX439" s="308"/>
      <c r="AY439" s="308"/>
      <c r="AZ439" s="308"/>
      <c r="BA439" s="308"/>
      <c r="BB439" s="308"/>
      <c r="BC439" s="308"/>
      <c r="BD439" s="308"/>
      <c r="BE439" s="308"/>
      <c r="BF439" s="308"/>
      <c r="BG439" s="308"/>
      <c r="BH439" s="308"/>
      <c r="BI439" s="308"/>
      <c r="BJ439" s="308"/>
      <c r="BK439" s="308"/>
      <c r="BL439" s="308"/>
      <c r="BM439" s="308"/>
      <c r="BN439" s="308"/>
      <c r="BO439" s="308"/>
      <c r="BP439" s="308"/>
      <c r="BQ439" s="308"/>
      <c r="BR439" s="308"/>
      <c r="BS439" s="308"/>
      <c r="BT439" s="308"/>
      <c r="BU439" s="308"/>
      <c r="BV439" s="308"/>
      <c r="BW439" s="308"/>
      <c r="BX439" s="308"/>
      <c r="BY439" s="308"/>
      <c r="BZ439" s="308"/>
      <c r="CA439" s="308"/>
      <c r="CB439" s="308"/>
      <c r="CC439" s="308"/>
      <c r="CD439" s="308"/>
      <c r="CE439" s="308"/>
      <c r="CF439" s="308"/>
      <c r="CG439" s="308"/>
      <c r="CH439" s="308"/>
      <c r="CI439" s="308"/>
      <c r="CJ439" s="308"/>
      <c r="CK439" s="308"/>
      <c r="CL439" s="308"/>
      <c r="CM439" s="308"/>
      <c r="CN439" s="308"/>
      <c r="CO439" s="308"/>
      <c r="CP439" s="308"/>
      <c r="CQ439" s="308"/>
      <c r="CR439" s="308"/>
      <c r="CS439" s="308"/>
      <c r="CT439" s="308"/>
      <c r="CU439" s="308"/>
      <c r="CV439" s="308"/>
      <c r="CW439" s="308"/>
      <c r="CX439" s="308"/>
      <c r="CY439" s="308"/>
      <c r="CZ439" s="308"/>
      <c r="DA439" s="308"/>
      <c r="DB439" s="308"/>
      <c r="DC439" s="308"/>
      <c r="DD439" s="308"/>
      <c r="DE439" s="308"/>
      <c r="DF439" s="308"/>
      <c r="DG439" s="308"/>
      <c r="DH439" s="308"/>
      <c r="DI439" s="308"/>
      <c r="DJ439" s="308"/>
      <c r="DK439" s="308"/>
      <c r="DL439" s="308"/>
      <c r="DM439" s="308"/>
      <c r="DN439" s="308"/>
      <c r="DO439" s="308"/>
      <c r="DP439" s="308"/>
      <c r="DQ439" s="308"/>
      <c r="DR439" s="308"/>
      <c r="DS439" s="308"/>
      <c r="DT439" s="308"/>
      <c r="DU439" s="308"/>
      <c r="DV439" s="308"/>
      <c r="DW439" s="308"/>
      <c r="DX439" s="308"/>
      <c r="DY439" s="308"/>
      <c r="DZ439" s="308"/>
      <c r="EA439" s="308"/>
      <c r="EB439" s="308"/>
      <c r="EC439" s="308"/>
      <c r="ED439" s="308"/>
      <c r="EE439" s="308"/>
      <c r="EF439" s="308"/>
      <c r="EG439" s="308"/>
      <c r="EH439" s="308"/>
      <c r="EI439" s="308"/>
      <c r="EJ439" s="308"/>
      <c r="EK439" s="308"/>
      <c r="EL439" s="308"/>
      <c r="EM439" s="308"/>
      <c r="EN439" s="308"/>
      <c r="EO439" s="308"/>
      <c r="EP439" s="308"/>
      <c r="EQ439" s="308"/>
      <c r="ER439" s="308"/>
      <c r="ES439" s="308"/>
      <c r="ET439" s="308"/>
      <c r="EU439" s="308"/>
      <c r="EV439" s="308"/>
      <c r="EW439" s="308"/>
      <c r="EX439" s="308"/>
      <c r="EY439" s="308"/>
      <c r="EZ439" s="308"/>
      <c r="FA439" s="308"/>
      <c r="FB439" s="308"/>
      <c r="FC439" s="308"/>
      <c r="FD439" s="308"/>
      <c r="FE439" s="308"/>
      <c r="FF439" s="308"/>
      <c r="FG439" s="308"/>
      <c r="FH439" s="308"/>
      <c r="FI439" s="308"/>
      <c r="FJ439" s="308"/>
      <c r="FK439" s="308"/>
      <c r="FL439" s="308"/>
      <c r="FM439" s="308"/>
      <c r="FN439" s="308"/>
      <c r="FO439" s="308"/>
      <c r="FP439" s="308"/>
      <c r="FQ439" s="308"/>
      <c r="FR439" s="308"/>
      <c r="FS439" s="308"/>
      <c r="FT439" s="308"/>
      <c r="FU439" s="308"/>
      <c r="FV439" s="308"/>
      <c r="FW439" s="308"/>
      <c r="FX439" s="308"/>
      <c r="FY439" s="308"/>
      <c r="FZ439" s="308"/>
      <c r="GA439" s="308"/>
      <c r="GB439" s="308"/>
      <c r="GC439" s="308"/>
      <c r="GD439" s="308"/>
      <c r="GE439" s="308"/>
      <c r="GF439" s="308"/>
      <c r="GG439" s="308"/>
      <c r="GH439" s="308"/>
      <c r="GI439" s="308"/>
      <c r="GJ439" s="308"/>
      <c r="GK439" s="308"/>
      <c r="GL439" s="308"/>
      <c r="GM439" s="308"/>
      <c r="GN439" s="308"/>
      <c r="GO439" s="308"/>
      <c r="GP439" s="308"/>
      <c r="GQ439" s="308"/>
      <c r="GR439" s="308"/>
      <c r="GS439" s="308"/>
      <c r="GT439" s="308"/>
      <c r="GU439" s="308"/>
      <c r="GV439" s="308"/>
      <c r="GW439" s="308"/>
      <c r="GX439" s="308"/>
      <c r="GY439" s="308"/>
      <c r="GZ439" s="308"/>
      <c r="HA439" s="308"/>
      <c r="HB439" s="308"/>
      <c r="HC439" s="308"/>
      <c r="HD439" s="308"/>
      <c r="HE439" s="308"/>
      <c r="HF439" s="308"/>
      <c r="HG439" s="308"/>
      <c r="HH439" s="308"/>
      <c r="HI439" s="308"/>
      <c r="HJ439" s="308"/>
      <c r="HK439" s="308"/>
      <c r="HL439" s="308"/>
      <c r="HM439" s="308"/>
      <c r="HN439" s="308"/>
      <c r="HO439" s="308"/>
      <c r="HP439" s="308"/>
      <c r="HQ439" s="308"/>
      <c r="HR439" s="308"/>
      <c r="HS439" s="308"/>
      <c r="HT439" s="308"/>
      <c r="HU439" s="308"/>
      <c r="HV439" s="308"/>
      <c r="HW439" s="308"/>
      <c r="HX439" s="308"/>
      <c r="HY439" s="308"/>
      <c r="HZ439" s="308"/>
      <c r="IA439" s="308"/>
      <c r="IB439" s="308"/>
      <c r="IC439" s="308"/>
      <c r="ID439" s="308"/>
      <c r="IE439" s="308"/>
      <c r="IF439" s="308"/>
      <c r="IG439" s="308"/>
    </row>
    <row r="440" spans="1:241" s="512" customFormat="1" x14ac:dyDescent="0.25">
      <c r="A440" s="224">
        <v>12</v>
      </c>
      <c r="B440" s="1" t="s">
        <v>964</v>
      </c>
      <c r="C440" s="155"/>
      <c r="D440" s="127"/>
      <c r="E440" s="6"/>
      <c r="F440" s="501"/>
      <c r="G440" s="305"/>
      <c r="H440" s="277"/>
      <c r="I440" s="263"/>
      <c r="J440" s="509"/>
      <c r="K440" s="509"/>
      <c r="L440" s="510"/>
      <c r="M440" s="510"/>
      <c r="N440" s="509"/>
      <c r="O440" s="511"/>
      <c r="P440" s="511"/>
    </row>
    <row r="441" spans="1:241" s="512" customFormat="1" x14ac:dyDescent="0.25">
      <c r="A441" s="225">
        <f>A440+0.1</f>
        <v>12.1</v>
      </c>
      <c r="B441" s="134" t="s">
        <v>965</v>
      </c>
      <c r="C441" s="155">
        <v>1</v>
      </c>
      <c r="D441" s="127" t="s">
        <v>12</v>
      </c>
      <c r="E441" s="894"/>
      <c r="F441" s="501">
        <f>ROUND(C441*E441,2)</f>
        <v>0</v>
      </c>
      <c r="G441" s="305"/>
      <c r="H441" s="277"/>
      <c r="I441" s="263"/>
      <c r="J441" s="509"/>
      <c r="K441" s="509"/>
      <c r="L441" s="510"/>
      <c r="M441" s="510"/>
      <c r="N441" s="509"/>
      <c r="O441" s="511"/>
      <c r="P441" s="511"/>
    </row>
    <row r="442" spans="1:241" s="512" customFormat="1" x14ac:dyDescent="0.25">
      <c r="A442" s="225">
        <f t="shared" ref="A442" si="57">A441+0.1</f>
        <v>12.2</v>
      </c>
      <c r="B442" s="134" t="s">
        <v>966</v>
      </c>
      <c r="C442" s="155">
        <v>1</v>
      </c>
      <c r="D442" s="127" t="s">
        <v>12</v>
      </c>
      <c r="E442" s="894"/>
      <c r="F442" s="501">
        <f>ROUND(C442*E442,2)</f>
        <v>0</v>
      </c>
      <c r="G442" s="305"/>
      <c r="H442" s="277"/>
      <c r="I442" s="263"/>
      <c r="J442" s="509"/>
      <c r="K442" s="509"/>
      <c r="L442" s="510"/>
      <c r="M442" s="510"/>
      <c r="N442" s="509"/>
      <c r="O442" s="511"/>
      <c r="P442" s="511"/>
    </row>
    <row r="443" spans="1:241" s="512" customFormat="1" x14ac:dyDescent="0.25">
      <c r="A443" s="222"/>
      <c r="B443" s="134"/>
      <c r="C443" s="155"/>
      <c r="D443" s="127"/>
      <c r="E443" s="894"/>
      <c r="F443" s="501"/>
      <c r="G443" s="305"/>
      <c r="H443" s="277"/>
      <c r="I443" s="263"/>
      <c r="J443" s="509"/>
      <c r="K443" s="509"/>
      <c r="L443" s="510"/>
      <c r="M443" s="510"/>
      <c r="N443" s="509"/>
      <c r="O443" s="511"/>
      <c r="P443" s="511"/>
    </row>
    <row r="444" spans="1:241" s="308" customFormat="1" x14ac:dyDescent="0.25">
      <c r="A444" s="551">
        <v>13</v>
      </c>
      <c r="B444" s="555" t="s">
        <v>196</v>
      </c>
      <c r="C444" s="553"/>
      <c r="D444" s="547"/>
      <c r="E444" s="892"/>
      <c r="F444" s="498"/>
      <c r="G444" s="277"/>
      <c r="H444" s="277"/>
      <c r="I444" s="318"/>
      <c r="L444" s="488"/>
      <c r="M444" s="488"/>
      <c r="O444" s="489"/>
      <c r="P444" s="489"/>
    </row>
    <row r="445" spans="1:241" s="308" customFormat="1" x14ac:dyDescent="0.25">
      <c r="A445" s="552">
        <f>+A444+0.1</f>
        <v>13.1</v>
      </c>
      <c r="B445" s="569" t="s">
        <v>380</v>
      </c>
      <c r="C445" s="570">
        <v>1</v>
      </c>
      <c r="D445" s="571" t="s">
        <v>12</v>
      </c>
      <c r="E445" s="895"/>
      <c r="F445" s="572">
        <f t="shared" ref="F445:F454" si="58">ROUND(C445*E445,2)</f>
        <v>0</v>
      </c>
      <c r="G445" s="277"/>
      <c r="H445" s="277"/>
      <c r="I445" s="318"/>
      <c r="L445" s="488"/>
      <c r="M445" s="488"/>
      <c r="O445" s="489"/>
      <c r="P445" s="489"/>
    </row>
    <row r="446" spans="1:241" s="308" customFormat="1" x14ac:dyDescent="0.25">
      <c r="A446" s="552">
        <f t="shared" ref="A446:A453" si="59">+A445+0.1</f>
        <v>13.2</v>
      </c>
      <c r="B446" s="569" t="s">
        <v>251</v>
      </c>
      <c r="C446" s="570">
        <v>1</v>
      </c>
      <c r="D446" s="571" t="s">
        <v>12</v>
      </c>
      <c r="E446" s="895"/>
      <c r="F446" s="572">
        <f t="shared" si="58"/>
        <v>0</v>
      </c>
      <c r="G446" s="277"/>
      <c r="H446" s="277"/>
      <c r="I446" s="318"/>
      <c r="L446" s="488"/>
      <c r="M446" s="488"/>
      <c r="O446" s="489"/>
      <c r="P446" s="489"/>
    </row>
    <row r="447" spans="1:241" s="308" customFormat="1" x14ac:dyDescent="0.25">
      <c r="A447" s="552">
        <f t="shared" si="59"/>
        <v>13.3</v>
      </c>
      <c r="B447" s="569" t="s">
        <v>176</v>
      </c>
      <c r="C447" s="570">
        <v>1</v>
      </c>
      <c r="D447" s="571" t="s">
        <v>12</v>
      </c>
      <c r="E447" s="895"/>
      <c r="F447" s="572">
        <f t="shared" si="58"/>
        <v>0</v>
      </c>
      <c r="G447" s="277"/>
      <c r="H447" s="277"/>
      <c r="I447" s="318"/>
      <c r="L447" s="488"/>
      <c r="M447" s="488"/>
      <c r="O447" s="489"/>
      <c r="P447" s="489"/>
    </row>
    <row r="448" spans="1:241" s="308" customFormat="1" x14ac:dyDescent="0.25">
      <c r="A448" s="552">
        <f t="shared" si="59"/>
        <v>13.4</v>
      </c>
      <c r="B448" s="569" t="s">
        <v>36</v>
      </c>
      <c r="C448" s="570">
        <v>2</v>
      </c>
      <c r="D448" s="571" t="s">
        <v>12</v>
      </c>
      <c r="E448" s="895"/>
      <c r="F448" s="572">
        <f t="shared" si="58"/>
        <v>0</v>
      </c>
      <c r="G448" s="277"/>
      <c r="H448" s="277"/>
      <c r="I448" s="318"/>
      <c r="L448" s="488"/>
      <c r="M448" s="488"/>
      <c r="O448" s="489"/>
      <c r="P448" s="489"/>
    </row>
    <row r="449" spans="1:16" s="308" customFormat="1" x14ac:dyDescent="0.25">
      <c r="A449" s="552">
        <f t="shared" si="59"/>
        <v>13.5</v>
      </c>
      <c r="B449" s="569" t="s">
        <v>381</v>
      </c>
      <c r="C449" s="570">
        <v>2</v>
      </c>
      <c r="D449" s="571" t="s">
        <v>12</v>
      </c>
      <c r="E449" s="895"/>
      <c r="F449" s="572">
        <f t="shared" si="58"/>
        <v>0</v>
      </c>
      <c r="G449" s="277"/>
      <c r="H449" s="277"/>
      <c r="I449" s="318"/>
      <c r="L449" s="488"/>
      <c r="M449" s="488"/>
      <c r="O449" s="489"/>
      <c r="P449" s="489"/>
    </row>
    <row r="450" spans="1:16" s="308" customFormat="1" x14ac:dyDescent="0.25">
      <c r="A450" s="552">
        <f t="shared" si="59"/>
        <v>13.6</v>
      </c>
      <c r="B450" s="569" t="s">
        <v>252</v>
      </c>
      <c r="C450" s="570">
        <v>12</v>
      </c>
      <c r="D450" s="571" t="s">
        <v>12</v>
      </c>
      <c r="E450" s="895"/>
      <c r="F450" s="572">
        <f t="shared" si="58"/>
        <v>0</v>
      </c>
      <c r="G450" s="277"/>
      <c r="H450" s="277"/>
      <c r="I450" s="318"/>
      <c r="L450" s="488"/>
      <c r="M450" s="488"/>
      <c r="O450" s="489"/>
      <c r="P450" s="489"/>
    </row>
    <row r="451" spans="1:16" s="308" customFormat="1" x14ac:dyDescent="0.25">
      <c r="A451" s="552">
        <f t="shared" si="59"/>
        <v>13.7</v>
      </c>
      <c r="B451" s="569" t="s">
        <v>253</v>
      </c>
      <c r="C451" s="570">
        <v>2</v>
      </c>
      <c r="D451" s="571" t="s">
        <v>12</v>
      </c>
      <c r="E451" s="895"/>
      <c r="F451" s="572">
        <f t="shared" si="58"/>
        <v>0</v>
      </c>
      <c r="G451" s="277"/>
      <c r="H451" s="277"/>
      <c r="I451" s="318"/>
      <c r="L451" s="488"/>
      <c r="M451" s="488"/>
      <c r="O451" s="489"/>
      <c r="P451" s="489"/>
    </row>
    <row r="452" spans="1:16" s="308" customFormat="1" x14ac:dyDescent="0.25">
      <c r="A452" s="552">
        <f t="shared" si="59"/>
        <v>13.8</v>
      </c>
      <c r="B452" s="569" t="s">
        <v>37</v>
      </c>
      <c r="C452" s="570">
        <v>1</v>
      </c>
      <c r="D452" s="571" t="s">
        <v>12</v>
      </c>
      <c r="E452" s="895"/>
      <c r="F452" s="572">
        <f t="shared" si="58"/>
        <v>0</v>
      </c>
      <c r="G452" s="277"/>
      <c r="H452" s="277"/>
      <c r="I452" s="318"/>
      <c r="L452" s="488"/>
      <c r="M452" s="488"/>
      <c r="O452" s="489"/>
      <c r="P452" s="489"/>
    </row>
    <row r="453" spans="1:16" s="308" customFormat="1" x14ac:dyDescent="0.25">
      <c r="A453" s="552">
        <f t="shared" si="59"/>
        <v>13.9</v>
      </c>
      <c r="B453" s="569" t="s">
        <v>254</v>
      </c>
      <c r="C453" s="570">
        <v>1</v>
      </c>
      <c r="D453" s="571" t="s">
        <v>12</v>
      </c>
      <c r="E453" s="895"/>
      <c r="F453" s="572">
        <f t="shared" si="58"/>
        <v>0</v>
      </c>
      <c r="G453" s="277"/>
      <c r="H453" s="277"/>
      <c r="I453" s="318"/>
      <c r="L453" s="488"/>
      <c r="M453" s="488"/>
      <c r="O453" s="489"/>
      <c r="P453" s="489"/>
    </row>
    <row r="454" spans="1:16" s="308" customFormat="1" ht="51" x14ac:dyDescent="0.25">
      <c r="A454" s="573">
        <v>13.1</v>
      </c>
      <c r="B454" s="569" t="s">
        <v>382</v>
      </c>
      <c r="C454" s="570">
        <v>1</v>
      </c>
      <c r="D454" s="571" t="s">
        <v>12</v>
      </c>
      <c r="E454" s="895"/>
      <c r="F454" s="572">
        <f t="shared" si="58"/>
        <v>0</v>
      </c>
      <c r="G454" s="277"/>
      <c r="H454" s="277"/>
      <c r="I454" s="318"/>
      <c r="L454" s="488"/>
      <c r="M454" s="488"/>
      <c r="O454" s="489"/>
      <c r="P454" s="489"/>
    </row>
    <row r="455" spans="1:16" s="308" customFormat="1" x14ac:dyDescent="0.25">
      <c r="A455" s="552"/>
      <c r="B455" s="569"/>
      <c r="C455" s="570"/>
      <c r="D455" s="571"/>
      <c r="E455" s="895"/>
      <c r="F455" s="572"/>
      <c r="G455" s="277"/>
      <c r="H455" s="277"/>
      <c r="I455" s="318"/>
      <c r="L455" s="488"/>
      <c r="M455" s="488"/>
      <c r="O455" s="489"/>
      <c r="P455" s="489"/>
    </row>
    <row r="456" spans="1:16" s="512" customFormat="1" x14ac:dyDescent="0.25">
      <c r="A456" s="224">
        <v>14</v>
      </c>
      <c r="B456" s="1" t="s">
        <v>38</v>
      </c>
      <c r="C456" s="155"/>
      <c r="D456" s="127"/>
      <c r="E456" s="894"/>
      <c r="F456" s="501"/>
      <c r="G456" s="305"/>
      <c r="H456" s="277"/>
      <c r="I456" s="263"/>
      <c r="J456" s="509"/>
      <c r="K456" s="509"/>
      <c r="L456" s="510"/>
      <c r="M456" s="510"/>
      <c r="N456" s="509"/>
      <c r="O456" s="511"/>
      <c r="P456" s="511"/>
    </row>
    <row r="457" spans="1:16" s="512" customFormat="1" x14ac:dyDescent="0.25">
      <c r="A457" s="225">
        <f>A456+0.1</f>
        <v>14.1</v>
      </c>
      <c r="B457" s="134" t="s">
        <v>967</v>
      </c>
      <c r="C457" s="2">
        <v>1</v>
      </c>
      <c r="D457" s="127" t="s">
        <v>12</v>
      </c>
      <c r="E457" s="894"/>
      <c r="F457" s="501">
        <f t="shared" ref="F457:F470" si="60">ROUND(C457*E457,2)</f>
        <v>0</v>
      </c>
      <c r="G457" s="305"/>
      <c r="H457" s="277"/>
      <c r="I457" s="263"/>
      <c r="J457" s="509"/>
      <c r="K457" s="509"/>
      <c r="L457" s="510"/>
      <c r="M457" s="510"/>
      <c r="N457" s="509"/>
      <c r="O457" s="511"/>
      <c r="P457" s="511"/>
    </row>
    <row r="458" spans="1:16" s="512" customFormat="1" x14ac:dyDescent="0.25">
      <c r="A458" s="225">
        <f t="shared" ref="A458:A465" si="61">A457+0.1</f>
        <v>14.2</v>
      </c>
      <c r="B458" s="134" t="s">
        <v>968</v>
      </c>
      <c r="C458" s="2">
        <v>12</v>
      </c>
      <c r="D458" s="127" t="s">
        <v>12</v>
      </c>
      <c r="E458" s="894"/>
      <c r="F458" s="501">
        <f t="shared" si="60"/>
        <v>0</v>
      </c>
      <c r="G458" s="305"/>
      <c r="H458" s="277"/>
      <c r="I458" s="263"/>
      <c r="J458" s="509"/>
      <c r="K458" s="509"/>
      <c r="L458" s="510"/>
      <c r="M458" s="510"/>
      <c r="N458" s="509"/>
      <c r="O458" s="511"/>
      <c r="P458" s="511"/>
    </row>
    <row r="459" spans="1:16" s="512" customFormat="1" x14ac:dyDescent="0.25">
      <c r="A459" s="225">
        <f t="shared" si="61"/>
        <v>14.3</v>
      </c>
      <c r="B459" s="134" t="s">
        <v>969</v>
      </c>
      <c r="C459" s="2">
        <v>1</v>
      </c>
      <c r="D459" s="127" t="s">
        <v>12</v>
      </c>
      <c r="E459" s="894"/>
      <c r="F459" s="501">
        <f t="shared" si="60"/>
        <v>0</v>
      </c>
      <c r="G459" s="305"/>
      <c r="H459" s="277"/>
      <c r="I459" s="263"/>
      <c r="J459" s="509"/>
      <c r="K459" s="509"/>
      <c r="L459" s="510"/>
      <c r="M459" s="510"/>
      <c r="N459" s="509"/>
      <c r="O459" s="511"/>
      <c r="P459" s="511"/>
    </row>
    <row r="460" spans="1:16" s="512" customFormat="1" ht="25.5" x14ac:dyDescent="0.25">
      <c r="A460" s="225">
        <f t="shared" si="61"/>
        <v>14.4</v>
      </c>
      <c r="B460" s="134" t="s">
        <v>970</v>
      </c>
      <c r="C460" s="2">
        <v>2</v>
      </c>
      <c r="D460" s="127" t="s">
        <v>12</v>
      </c>
      <c r="E460" s="894"/>
      <c r="F460" s="501">
        <f t="shared" si="60"/>
        <v>0</v>
      </c>
      <c r="G460" s="305"/>
      <c r="H460" s="277"/>
      <c r="I460" s="263"/>
      <c r="J460" s="509"/>
      <c r="K460" s="509"/>
      <c r="L460" s="510"/>
      <c r="M460" s="510"/>
      <c r="N460" s="509"/>
      <c r="O460" s="511"/>
      <c r="P460" s="511"/>
    </row>
    <row r="461" spans="1:16" s="512" customFormat="1" x14ac:dyDescent="0.25">
      <c r="A461" s="225">
        <f t="shared" si="61"/>
        <v>14.5</v>
      </c>
      <c r="B461" s="134" t="s">
        <v>971</v>
      </c>
      <c r="C461" s="155">
        <v>3</v>
      </c>
      <c r="D461" s="127" t="s">
        <v>12</v>
      </c>
      <c r="E461" s="894"/>
      <c r="F461" s="501">
        <f t="shared" si="60"/>
        <v>0</v>
      </c>
      <c r="G461" s="305"/>
      <c r="H461" s="277"/>
      <c r="I461" s="263"/>
      <c r="J461" s="509"/>
      <c r="K461" s="509"/>
      <c r="L461" s="510"/>
      <c r="M461" s="510"/>
      <c r="N461" s="509"/>
      <c r="O461" s="511"/>
      <c r="P461" s="511"/>
    </row>
    <row r="462" spans="1:16" s="512" customFormat="1" x14ac:dyDescent="0.25">
      <c r="A462" s="225">
        <f t="shared" si="61"/>
        <v>14.6</v>
      </c>
      <c r="B462" s="134" t="s">
        <v>972</v>
      </c>
      <c r="C462" s="155">
        <v>1</v>
      </c>
      <c r="D462" s="127" t="s">
        <v>12</v>
      </c>
      <c r="E462" s="894"/>
      <c r="F462" s="501">
        <f t="shared" si="60"/>
        <v>0</v>
      </c>
      <c r="G462" s="305"/>
      <c r="H462" s="277"/>
      <c r="I462" s="263"/>
      <c r="J462" s="509"/>
      <c r="K462" s="509"/>
      <c r="L462" s="510"/>
      <c r="M462" s="510"/>
      <c r="N462" s="509"/>
      <c r="O462" s="511"/>
      <c r="P462" s="511"/>
    </row>
    <row r="463" spans="1:16" s="308" customFormat="1" ht="25.5" x14ac:dyDescent="0.25">
      <c r="A463" s="225">
        <f t="shared" si="61"/>
        <v>14.7</v>
      </c>
      <c r="B463" s="134" t="s">
        <v>973</v>
      </c>
      <c r="C463" s="2">
        <v>1</v>
      </c>
      <c r="D463" s="127" t="s">
        <v>12</v>
      </c>
      <c r="E463" s="894"/>
      <c r="F463" s="501">
        <f t="shared" si="60"/>
        <v>0</v>
      </c>
      <c r="G463" s="305"/>
      <c r="H463" s="277"/>
      <c r="I463" s="263"/>
      <c r="J463" s="509"/>
      <c r="K463" s="509"/>
      <c r="L463" s="510"/>
      <c r="M463" s="510"/>
      <c r="N463" s="509"/>
      <c r="O463" s="489"/>
      <c r="P463" s="489"/>
    </row>
    <row r="464" spans="1:16" s="576" customFormat="1" ht="25.5" x14ac:dyDescent="0.25">
      <c r="A464" s="225">
        <f t="shared" si="61"/>
        <v>14.8</v>
      </c>
      <c r="B464" s="134" t="s">
        <v>974</v>
      </c>
      <c r="C464" s="2">
        <v>8</v>
      </c>
      <c r="D464" s="127" t="s">
        <v>12</v>
      </c>
      <c r="E464" s="894"/>
      <c r="F464" s="501">
        <f t="shared" si="60"/>
        <v>0</v>
      </c>
      <c r="G464" s="305"/>
      <c r="H464" s="277"/>
      <c r="I464" s="80"/>
      <c r="J464" s="574"/>
      <c r="K464" s="574"/>
      <c r="L464" s="565"/>
      <c r="M464" s="565"/>
      <c r="N464" s="574"/>
      <c r="O464" s="575"/>
      <c r="P464" s="575"/>
    </row>
    <row r="465" spans="1:16" s="308" customFormat="1" ht="25.5" x14ac:dyDescent="0.25">
      <c r="A465" s="225">
        <f t="shared" si="61"/>
        <v>14.9</v>
      </c>
      <c r="B465" s="134" t="s">
        <v>975</v>
      </c>
      <c r="C465" s="2">
        <v>1</v>
      </c>
      <c r="D465" s="127" t="s">
        <v>12</v>
      </c>
      <c r="E465" s="894"/>
      <c r="F465" s="501">
        <f t="shared" si="60"/>
        <v>0</v>
      </c>
      <c r="G465" s="305"/>
      <c r="H465" s="277"/>
      <c r="I465" s="263"/>
      <c r="J465" s="509"/>
      <c r="K465" s="509"/>
      <c r="L465" s="510"/>
      <c r="M465" s="510"/>
      <c r="N465" s="509"/>
      <c r="O465" s="489"/>
      <c r="P465" s="489"/>
    </row>
    <row r="466" spans="1:16" s="308" customFormat="1" x14ac:dyDescent="0.25">
      <c r="A466" s="222">
        <v>14.1</v>
      </c>
      <c r="B466" s="134" t="s">
        <v>976</v>
      </c>
      <c r="C466" s="2">
        <v>3</v>
      </c>
      <c r="D466" s="127" t="s">
        <v>12</v>
      </c>
      <c r="E466" s="894"/>
      <c r="F466" s="501">
        <f t="shared" si="60"/>
        <v>0</v>
      </c>
      <c r="G466" s="305"/>
      <c r="H466" s="277"/>
      <c r="I466" s="263"/>
      <c r="J466" s="509"/>
      <c r="K466" s="509"/>
      <c r="L466" s="510"/>
      <c r="M466" s="510"/>
      <c r="N466" s="509"/>
      <c r="O466" s="489"/>
      <c r="P466" s="489"/>
    </row>
    <row r="467" spans="1:16" s="308" customFormat="1" x14ac:dyDescent="0.25">
      <c r="A467" s="222">
        <f>A466+0.01</f>
        <v>14.11</v>
      </c>
      <c r="B467" s="134" t="s">
        <v>977</v>
      </c>
      <c r="C467" s="2">
        <v>6</v>
      </c>
      <c r="D467" s="127" t="s">
        <v>12</v>
      </c>
      <c r="E467" s="894"/>
      <c r="F467" s="501">
        <f t="shared" si="60"/>
        <v>0</v>
      </c>
      <c r="G467" s="305"/>
      <c r="H467" s="277"/>
      <c r="I467" s="263"/>
      <c r="J467" s="509"/>
      <c r="K467" s="509"/>
      <c r="L467" s="510"/>
      <c r="M467" s="510"/>
      <c r="N467" s="509"/>
      <c r="O467" s="489"/>
      <c r="P467" s="489"/>
    </row>
    <row r="468" spans="1:16" s="308" customFormat="1" ht="25.5" x14ac:dyDescent="0.25">
      <c r="A468" s="222">
        <f t="shared" ref="A468:A470" si="62">A467+0.01</f>
        <v>14.12</v>
      </c>
      <c r="B468" s="134" t="s">
        <v>978</v>
      </c>
      <c r="C468" s="2">
        <v>1</v>
      </c>
      <c r="D468" s="127" t="s">
        <v>12</v>
      </c>
      <c r="E468" s="894"/>
      <c r="F468" s="501">
        <f t="shared" si="60"/>
        <v>0</v>
      </c>
      <c r="G468" s="305"/>
      <c r="H468" s="277"/>
      <c r="I468" s="263"/>
      <c r="J468" s="509"/>
      <c r="K468" s="509"/>
      <c r="L468" s="510"/>
      <c r="M468" s="510"/>
      <c r="N468" s="509"/>
      <c r="O468" s="489"/>
      <c r="P468" s="489"/>
    </row>
    <row r="469" spans="1:16" s="512" customFormat="1" x14ac:dyDescent="0.25">
      <c r="A469" s="222">
        <f t="shared" si="62"/>
        <v>14.13</v>
      </c>
      <c r="B469" s="134" t="s">
        <v>979</v>
      </c>
      <c r="C469" s="2">
        <v>6</v>
      </c>
      <c r="D469" s="127" t="s">
        <v>12</v>
      </c>
      <c r="E469" s="894"/>
      <c r="F469" s="501">
        <f t="shared" si="60"/>
        <v>0</v>
      </c>
      <c r="G469" s="305"/>
      <c r="H469" s="277"/>
      <c r="I469" s="263"/>
      <c r="J469" s="509"/>
      <c r="K469" s="509"/>
      <c r="L469" s="510"/>
      <c r="M469" s="510"/>
      <c r="N469" s="509"/>
      <c r="O469" s="511"/>
      <c r="P469" s="511"/>
    </row>
    <row r="470" spans="1:16" s="512" customFormat="1" x14ac:dyDescent="0.25">
      <c r="A470" s="222">
        <f t="shared" si="62"/>
        <v>14.14</v>
      </c>
      <c r="B470" s="134" t="s">
        <v>980</v>
      </c>
      <c r="C470" s="2">
        <v>6</v>
      </c>
      <c r="D470" s="127" t="s">
        <v>12</v>
      </c>
      <c r="E470" s="894"/>
      <c r="F470" s="501">
        <f t="shared" si="60"/>
        <v>0</v>
      </c>
      <c r="G470" s="305"/>
      <c r="H470" s="277"/>
      <c r="I470" s="263"/>
      <c r="J470" s="509"/>
      <c r="K470" s="509"/>
      <c r="L470" s="510"/>
      <c r="M470" s="510"/>
      <c r="N470" s="509"/>
      <c r="O470" s="511"/>
      <c r="P470" s="511"/>
    </row>
    <row r="471" spans="1:16" s="512" customFormat="1" x14ac:dyDescent="0.25">
      <c r="A471" s="222"/>
      <c r="B471" s="134"/>
      <c r="C471" s="2"/>
      <c r="D471" s="127"/>
      <c r="E471" s="6"/>
      <c r="F471" s="501"/>
      <c r="G471" s="305"/>
      <c r="H471" s="277"/>
      <c r="I471" s="263"/>
      <c r="J471" s="509"/>
      <c r="K471" s="509"/>
      <c r="L471" s="510"/>
      <c r="M471" s="510"/>
      <c r="N471" s="509"/>
      <c r="O471" s="511"/>
      <c r="P471" s="511"/>
    </row>
    <row r="472" spans="1:16" s="308" customFormat="1" x14ac:dyDescent="0.25">
      <c r="A472" s="224">
        <f>A456+1</f>
        <v>15</v>
      </c>
      <c r="B472" s="1" t="s">
        <v>39</v>
      </c>
      <c r="C472" s="155"/>
      <c r="D472" s="127"/>
      <c r="E472" s="6"/>
      <c r="F472" s="501"/>
      <c r="G472" s="305"/>
      <c r="H472" s="277"/>
      <c r="I472" s="263"/>
      <c r="J472" s="509"/>
      <c r="K472" s="509"/>
      <c r="L472" s="510"/>
      <c r="M472" s="510"/>
      <c r="N472" s="509"/>
      <c r="O472" s="489"/>
      <c r="P472" s="489"/>
    </row>
    <row r="473" spans="1:16" s="308" customFormat="1" x14ac:dyDescent="0.25">
      <c r="A473" s="225">
        <f>A472+0.1</f>
        <v>15.1</v>
      </c>
      <c r="B473" s="134" t="s">
        <v>40</v>
      </c>
      <c r="C473" s="161">
        <v>2</v>
      </c>
      <c r="D473" s="162" t="s">
        <v>12</v>
      </c>
      <c r="E473" s="6"/>
      <c r="F473" s="501">
        <f t="shared" ref="F473:F485" si="63">ROUND(C473*E473,2)</f>
        <v>0</v>
      </c>
      <c r="G473" s="305"/>
      <c r="H473" s="277"/>
      <c r="I473" s="263"/>
      <c r="J473" s="509"/>
      <c r="K473" s="509"/>
      <c r="L473" s="510"/>
      <c r="M473" s="510"/>
      <c r="N473" s="509"/>
      <c r="O473" s="489"/>
      <c r="P473" s="489"/>
    </row>
    <row r="474" spans="1:16" s="308" customFormat="1" x14ac:dyDescent="0.25">
      <c r="A474" s="225">
        <f t="shared" ref="A474:A481" si="64">A473+0.1</f>
        <v>15.2</v>
      </c>
      <c r="B474" s="134" t="s">
        <v>41</v>
      </c>
      <c r="C474" s="161">
        <v>4</v>
      </c>
      <c r="D474" s="162" t="s">
        <v>12</v>
      </c>
      <c r="E474" s="6"/>
      <c r="F474" s="501">
        <f t="shared" si="63"/>
        <v>0</v>
      </c>
      <c r="G474" s="305"/>
      <c r="H474" s="277"/>
      <c r="I474" s="263"/>
      <c r="J474" s="509"/>
      <c r="K474" s="509"/>
      <c r="L474" s="510"/>
      <c r="M474" s="510"/>
      <c r="N474" s="509"/>
      <c r="O474" s="489"/>
      <c r="P474" s="489"/>
    </row>
    <row r="475" spans="1:16" s="308" customFormat="1" x14ac:dyDescent="0.25">
      <c r="A475" s="225">
        <f t="shared" si="64"/>
        <v>15.3</v>
      </c>
      <c r="B475" s="134" t="s">
        <v>42</v>
      </c>
      <c r="C475" s="161">
        <v>4</v>
      </c>
      <c r="D475" s="162" t="s">
        <v>12</v>
      </c>
      <c r="E475" s="6"/>
      <c r="F475" s="501">
        <f t="shared" si="63"/>
        <v>0</v>
      </c>
      <c r="G475" s="305"/>
      <c r="H475" s="277"/>
      <c r="I475" s="263"/>
      <c r="J475" s="509"/>
      <c r="K475" s="509"/>
      <c r="L475" s="510"/>
      <c r="M475" s="510"/>
      <c r="N475" s="509"/>
      <c r="O475" s="489"/>
      <c r="P475" s="489"/>
    </row>
    <row r="476" spans="1:16" s="308" customFormat="1" x14ac:dyDescent="0.25">
      <c r="A476" s="225">
        <f t="shared" si="64"/>
        <v>15.4</v>
      </c>
      <c r="B476" s="134" t="s">
        <v>43</v>
      </c>
      <c r="C476" s="161">
        <v>2</v>
      </c>
      <c r="D476" s="162" t="s">
        <v>12</v>
      </c>
      <c r="E476" s="6"/>
      <c r="F476" s="501">
        <f t="shared" si="63"/>
        <v>0</v>
      </c>
      <c r="G476" s="305"/>
      <c r="H476" s="277"/>
      <c r="I476" s="263"/>
      <c r="J476" s="509"/>
      <c r="K476" s="509"/>
      <c r="L476" s="510"/>
      <c r="M476" s="510"/>
      <c r="N476" s="509"/>
      <c r="O476" s="489"/>
      <c r="P476" s="489"/>
    </row>
    <row r="477" spans="1:16" s="308" customFormat="1" x14ac:dyDescent="0.25">
      <c r="A477" s="225">
        <f t="shared" si="64"/>
        <v>15.5</v>
      </c>
      <c r="B477" s="134" t="s">
        <v>44</v>
      </c>
      <c r="C477" s="161">
        <v>2</v>
      </c>
      <c r="D477" s="162" t="s">
        <v>12</v>
      </c>
      <c r="E477" s="6"/>
      <c r="F477" s="501">
        <f t="shared" si="63"/>
        <v>0</v>
      </c>
      <c r="G477" s="305"/>
      <c r="H477" s="277"/>
      <c r="I477" s="263"/>
      <c r="J477" s="509"/>
      <c r="K477" s="509"/>
      <c r="L477" s="510"/>
      <c r="M477" s="510"/>
      <c r="N477" s="509"/>
      <c r="O477" s="489"/>
      <c r="P477" s="489"/>
    </row>
    <row r="478" spans="1:16" s="308" customFormat="1" x14ac:dyDescent="0.25">
      <c r="A478" s="225">
        <f t="shared" si="64"/>
        <v>15.6</v>
      </c>
      <c r="B478" s="134" t="s">
        <v>45</v>
      </c>
      <c r="C478" s="161">
        <v>2</v>
      </c>
      <c r="D478" s="162" t="s">
        <v>12</v>
      </c>
      <c r="E478" s="6"/>
      <c r="F478" s="501">
        <f t="shared" si="63"/>
        <v>0</v>
      </c>
      <c r="G478" s="305"/>
      <c r="H478" s="277"/>
      <c r="I478" s="263"/>
      <c r="J478" s="509"/>
      <c r="K478" s="509"/>
      <c r="L478" s="510"/>
      <c r="M478" s="510"/>
      <c r="N478" s="509"/>
      <c r="O478" s="489"/>
      <c r="P478" s="489"/>
    </row>
    <row r="479" spans="1:16" s="308" customFormat="1" x14ac:dyDescent="0.25">
      <c r="A479" s="225">
        <f t="shared" si="64"/>
        <v>15.7</v>
      </c>
      <c r="B479" s="134" t="s">
        <v>981</v>
      </c>
      <c r="C479" s="161">
        <v>1</v>
      </c>
      <c r="D479" s="162" t="s">
        <v>12</v>
      </c>
      <c r="E479" s="6"/>
      <c r="F479" s="501">
        <f t="shared" si="63"/>
        <v>0</v>
      </c>
      <c r="G479" s="305"/>
      <c r="H479" s="277"/>
      <c r="I479" s="263"/>
      <c r="J479" s="509"/>
      <c r="K479" s="509"/>
      <c r="L479" s="510"/>
      <c r="M479" s="510"/>
      <c r="N479" s="509"/>
      <c r="O479" s="489"/>
      <c r="P479" s="489"/>
    </row>
    <row r="480" spans="1:16" s="354" customFormat="1" x14ac:dyDescent="0.25">
      <c r="A480" s="225">
        <f t="shared" si="64"/>
        <v>15.8</v>
      </c>
      <c r="B480" s="134" t="s">
        <v>46</v>
      </c>
      <c r="C480" s="161">
        <v>2</v>
      </c>
      <c r="D480" s="162" t="s">
        <v>12</v>
      </c>
      <c r="E480" s="6"/>
      <c r="F480" s="501">
        <f t="shared" si="63"/>
        <v>0</v>
      </c>
      <c r="G480" s="305"/>
      <c r="H480" s="277"/>
      <c r="I480" s="263"/>
      <c r="J480" s="509"/>
      <c r="K480" s="509"/>
      <c r="L480" s="510"/>
      <c r="M480" s="510"/>
      <c r="N480" s="509"/>
      <c r="O480" s="577"/>
      <c r="P480" s="577"/>
    </row>
    <row r="481" spans="1:16" s="354" customFormat="1" x14ac:dyDescent="0.25">
      <c r="A481" s="225">
        <f t="shared" si="64"/>
        <v>15.9</v>
      </c>
      <c r="B481" s="134" t="s">
        <v>47</v>
      </c>
      <c r="C481" s="161">
        <v>2</v>
      </c>
      <c r="D481" s="162" t="s">
        <v>12</v>
      </c>
      <c r="E481" s="6"/>
      <c r="F481" s="501">
        <f t="shared" si="63"/>
        <v>0</v>
      </c>
      <c r="G481" s="305"/>
      <c r="H481" s="277"/>
      <c r="I481" s="263"/>
      <c r="J481" s="509"/>
      <c r="K481" s="509"/>
      <c r="L481" s="510"/>
      <c r="M481" s="510"/>
      <c r="N481" s="509"/>
      <c r="O481" s="577"/>
      <c r="P481" s="577"/>
    </row>
    <row r="482" spans="1:16" s="354" customFormat="1" x14ac:dyDescent="0.25">
      <c r="A482" s="222">
        <v>15.1</v>
      </c>
      <c r="B482" s="134" t="s">
        <v>48</v>
      </c>
      <c r="C482" s="161">
        <v>1</v>
      </c>
      <c r="D482" s="162" t="s">
        <v>33</v>
      </c>
      <c r="E482" s="6"/>
      <c r="F482" s="501">
        <f t="shared" si="63"/>
        <v>0</v>
      </c>
      <c r="G482" s="305"/>
      <c r="H482" s="277"/>
      <c r="I482" s="263"/>
      <c r="J482" s="509"/>
      <c r="K482" s="509"/>
      <c r="L482" s="510"/>
      <c r="M482" s="510"/>
      <c r="N482" s="509"/>
      <c r="O482" s="577"/>
      <c r="P482" s="577"/>
    </row>
    <row r="483" spans="1:16" s="354" customFormat="1" x14ac:dyDescent="0.25">
      <c r="A483" s="222">
        <f>A482+0.01</f>
        <v>15.11</v>
      </c>
      <c r="B483" s="134" t="s">
        <v>49</v>
      </c>
      <c r="C483" s="161">
        <v>2</v>
      </c>
      <c r="D483" s="162" t="s">
        <v>12</v>
      </c>
      <c r="E483" s="6"/>
      <c r="F483" s="501">
        <f t="shared" si="63"/>
        <v>0</v>
      </c>
      <c r="G483" s="305"/>
      <c r="H483" s="277"/>
      <c r="I483" s="263"/>
      <c r="J483" s="509"/>
      <c r="K483" s="509"/>
      <c r="L483" s="510"/>
      <c r="M483" s="510"/>
      <c r="N483" s="509"/>
      <c r="O483" s="577"/>
      <c r="P483" s="577"/>
    </row>
    <row r="484" spans="1:16" s="354" customFormat="1" x14ac:dyDescent="0.25">
      <c r="A484" s="222">
        <f t="shared" ref="A484:A485" si="65">A483+0.01</f>
        <v>15.12</v>
      </c>
      <c r="B484" s="134" t="s">
        <v>50</v>
      </c>
      <c r="C484" s="161">
        <v>2</v>
      </c>
      <c r="D484" s="162" t="s">
        <v>12</v>
      </c>
      <c r="E484" s="6"/>
      <c r="F484" s="501">
        <f t="shared" si="63"/>
        <v>0</v>
      </c>
      <c r="G484" s="305"/>
      <c r="H484" s="277"/>
      <c r="I484" s="263"/>
      <c r="J484" s="509"/>
      <c r="K484" s="509"/>
      <c r="L484" s="510"/>
      <c r="M484" s="510"/>
      <c r="N484" s="509"/>
      <c r="O484" s="577"/>
      <c r="P484" s="577"/>
    </row>
    <row r="485" spans="1:16" s="308" customFormat="1" x14ac:dyDescent="0.25">
      <c r="A485" s="222">
        <f t="shared" si="65"/>
        <v>15.13</v>
      </c>
      <c r="B485" s="134" t="s">
        <v>51</v>
      </c>
      <c r="C485" s="161">
        <v>2</v>
      </c>
      <c r="D485" s="162" t="s">
        <v>12</v>
      </c>
      <c r="E485" s="6"/>
      <c r="F485" s="501">
        <f t="shared" si="63"/>
        <v>0</v>
      </c>
      <c r="G485" s="305"/>
      <c r="H485" s="277"/>
      <c r="I485" s="263"/>
      <c r="J485" s="509"/>
      <c r="K485" s="509"/>
      <c r="L485" s="510"/>
      <c r="M485" s="510"/>
      <c r="N485" s="509"/>
      <c r="O485" s="489"/>
      <c r="P485" s="489"/>
    </row>
    <row r="486" spans="1:16" s="308" customFormat="1" x14ac:dyDescent="0.25">
      <c r="A486" s="222"/>
      <c r="B486" s="134"/>
      <c r="C486" s="161"/>
      <c r="D486" s="162"/>
      <c r="E486" s="6"/>
      <c r="F486" s="501"/>
      <c r="G486" s="305"/>
      <c r="H486" s="277"/>
      <c r="I486" s="263"/>
      <c r="J486" s="509"/>
      <c r="K486" s="509"/>
      <c r="L486" s="510"/>
      <c r="M486" s="510"/>
      <c r="N486" s="509"/>
      <c r="O486" s="489"/>
      <c r="P486" s="489"/>
    </row>
    <row r="487" spans="1:16" s="308" customFormat="1" x14ac:dyDescent="0.25">
      <c r="A487" s="224">
        <f>A472+1</f>
        <v>16</v>
      </c>
      <c r="B487" s="1" t="s">
        <v>52</v>
      </c>
      <c r="C487" s="155"/>
      <c r="D487" s="127"/>
      <c r="E487" s="6"/>
      <c r="F487" s="501"/>
      <c r="G487" s="305"/>
      <c r="H487" s="277"/>
      <c r="I487" s="263"/>
      <c r="J487" s="509"/>
      <c r="K487" s="509"/>
      <c r="L487" s="515"/>
      <c r="M487" s="515"/>
      <c r="N487" s="509"/>
      <c r="O487" s="492"/>
      <c r="P487" s="492"/>
    </row>
    <row r="488" spans="1:16" s="308" customFormat="1" x14ac:dyDescent="0.25">
      <c r="A488" s="225">
        <f>A487+0.1</f>
        <v>16.100000000000001</v>
      </c>
      <c r="B488" s="134" t="s">
        <v>53</v>
      </c>
      <c r="C488" s="2">
        <v>83</v>
      </c>
      <c r="D488" s="127" t="s">
        <v>12</v>
      </c>
      <c r="E488" s="6"/>
      <c r="F488" s="501">
        <f t="shared" ref="F488:F499" si="66">ROUND(C488*E488,2)</f>
        <v>0</v>
      </c>
      <c r="G488" s="305"/>
      <c r="H488" s="277"/>
      <c r="I488" s="263"/>
      <c r="J488" s="509"/>
      <c r="K488" s="509"/>
      <c r="L488" s="515"/>
      <c r="M488" s="515"/>
      <c r="N488" s="509"/>
      <c r="O488" s="492"/>
      <c r="P488" s="492"/>
    </row>
    <row r="489" spans="1:16" s="308" customFormat="1" x14ac:dyDescent="0.25">
      <c r="A489" s="225">
        <f t="shared" ref="A489:A496" si="67">A488+0.1</f>
        <v>16.2</v>
      </c>
      <c r="B489" s="134" t="s">
        <v>395</v>
      </c>
      <c r="C489" s="2">
        <v>49</v>
      </c>
      <c r="D489" s="127" t="s">
        <v>12</v>
      </c>
      <c r="E489" s="6"/>
      <c r="F489" s="501">
        <f t="shared" si="66"/>
        <v>0</v>
      </c>
      <c r="G489" s="305"/>
      <c r="H489" s="277"/>
      <c r="I489" s="263"/>
      <c r="J489" s="509"/>
      <c r="K489" s="509"/>
      <c r="L489" s="515"/>
      <c r="M489" s="515"/>
      <c r="N489" s="509"/>
      <c r="O489" s="492"/>
      <c r="P489" s="492"/>
    </row>
    <row r="490" spans="1:16" s="308" customFormat="1" x14ac:dyDescent="0.25">
      <c r="A490" s="225">
        <f t="shared" si="67"/>
        <v>16.3</v>
      </c>
      <c r="B490" s="134" t="s">
        <v>396</v>
      </c>
      <c r="C490" s="2">
        <v>10</v>
      </c>
      <c r="D490" s="127" t="s">
        <v>12</v>
      </c>
      <c r="E490" s="6"/>
      <c r="F490" s="501">
        <f t="shared" si="66"/>
        <v>0</v>
      </c>
      <c r="G490" s="305"/>
      <c r="H490" s="277"/>
      <c r="I490" s="263"/>
      <c r="J490" s="509"/>
      <c r="K490" s="509"/>
      <c r="L490" s="515"/>
      <c r="M490" s="515"/>
      <c r="N490" s="509"/>
      <c r="O490" s="492"/>
      <c r="P490" s="492"/>
    </row>
    <row r="491" spans="1:16" s="308" customFormat="1" x14ac:dyDescent="0.25">
      <c r="A491" s="225">
        <f t="shared" si="67"/>
        <v>16.399999999999999</v>
      </c>
      <c r="B491" s="134" t="s">
        <v>463</v>
      </c>
      <c r="C491" s="2">
        <v>6</v>
      </c>
      <c r="D491" s="127" t="s">
        <v>12</v>
      </c>
      <c r="E491" s="6"/>
      <c r="F491" s="501">
        <f t="shared" si="66"/>
        <v>0</v>
      </c>
      <c r="G491" s="305"/>
      <c r="H491" s="277"/>
      <c r="I491" s="263"/>
      <c r="J491" s="509"/>
      <c r="K491" s="509"/>
      <c r="L491" s="515"/>
      <c r="M491" s="515"/>
      <c r="N491" s="509"/>
      <c r="O491" s="492"/>
      <c r="P491" s="492"/>
    </row>
    <row r="492" spans="1:16" s="308" customFormat="1" x14ac:dyDescent="0.25">
      <c r="A492" s="225">
        <f t="shared" si="67"/>
        <v>16.5</v>
      </c>
      <c r="B492" s="134" t="s">
        <v>982</v>
      </c>
      <c r="C492" s="2">
        <v>3</v>
      </c>
      <c r="D492" s="127" t="s">
        <v>12</v>
      </c>
      <c r="E492" s="6"/>
      <c r="F492" s="501">
        <f t="shared" si="66"/>
        <v>0</v>
      </c>
      <c r="G492" s="305"/>
      <c r="H492" s="277"/>
      <c r="I492" s="263"/>
      <c r="J492" s="509"/>
      <c r="K492" s="509"/>
      <c r="L492" s="515"/>
      <c r="M492" s="515"/>
      <c r="N492" s="509"/>
      <c r="O492" s="492"/>
      <c r="P492" s="492"/>
    </row>
    <row r="493" spans="1:16" s="308" customFormat="1" x14ac:dyDescent="0.25">
      <c r="A493" s="225">
        <f t="shared" si="67"/>
        <v>16.600000000000001</v>
      </c>
      <c r="B493" s="134" t="s">
        <v>983</v>
      </c>
      <c r="C493" s="2">
        <v>3</v>
      </c>
      <c r="D493" s="127" t="s">
        <v>12</v>
      </c>
      <c r="E493" s="6"/>
      <c r="F493" s="501">
        <f t="shared" si="66"/>
        <v>0</v>
      </c>
      <c r="G493" s="305"/>
      <c r="H493" s="277"/>
      <c r="I493" s="263"/>
      <c r="J493" s="509"/>
      <c r="K493" s="509"/>
      <c r="L493" s="515"/>
      <c r="M493" s="515"/>
      <c r="N493" s="509"/>
      <c r="O493" s="492"/>
      <c r="P493" s="492"/>
    </row>
    <row r="494" spans="1:16" s="308" customFormat="1" x14ac:dyDescent="0.25">
      <c r="A494" s="225">
        <f t="shared" si="67"/>
        <v>16.7</v>
      </c>
      <c r="B494" s="134" t="s">
        <v>984</v>
      </c>
      <c r="C494" s="2">
        <v>4</v>
      </c>
      <c r="D494" s="127" t="s">
        <v>12</v>
      </c>
      <c r="E494" s="6"/>
      <c r="F494" s="501">
        <f t="shared" si="66"/>
        <v>0</v>
      </c>
      <c r="G494" s="305"/>
      <c r="H494" s="277"/>
      <c r="I494" s="263"/>
      <c r="J494" s="509"/>
      <c r="K494" s="509"/>
      <c r="L494" s="515"/>
      <c r="M494" s="515"/>
      <c r="N494" s="509"/>
      <c r="O494" s="492"/>
      <c r="P494" s="492"/>
    </row>
    <row r="495" spans="1:16" s="512" customFormat="1" x14ac:dyDescent="0.25">
      <c r="A495" s="225">
        <f t="shared" si="67"/>
        <v>16.8</v>
      </c>
      <c r="B495" s="134" t="s">
        <v>985</v>
      </c>
      <c r="C495" s="2">
        <v>1</v>
      </c>
      <c r="D495" s="127" t="s">
        <v>12</v>
      </c>
      <c r="E495" s="6"/>
      <c r="F495" s="501">
        <f t="shared" si="66"/>
        <v>0</v>
      </c>
      <c r="G495" s="305"/>
      <c r="H495" s="277"/>
      <c r="I495" s="263"/>
      <c r="J495" s="509"/>
      <c r="K495" s="509"/>
      <c r="L495" s="515"/>
      <c r="M495" s="515"/>
      <c r="N495" s="509"/>
      <c r="O495" s="516"/>
      <c r="P495" s="516"/>
    </row>
    <row r="496" spans="1:16" s="512" customFormat="1" x14ac:dyDescent="0.25">
      <c r="A496" s="225">
        <f t="shared" si="67"/>
        <v>16.899999999999999</v>
      </c>
      <c r="B496" s="134" t="s">
        <v>986</v>
      </c>
      <c r="C496" s="2">
        <v>9</v>
      </c>
      <c r="D496" s="127" t="s">
        <v>12</v>
      </c>
      <c r="E496" s="6"/>
      <c r="F496" s="501">
        <f t="shared" si="66"/>
        <v>0</v>
      </c>
      <c r="G496" s="305"/>
      <c r="H496" s="277"/>
      <c r="I496" s="263"/>
      <c r="J496" s="509"/>
      <c r="K496" s="509"/>
      <c r="L496" s="515"/>
      <c r="M496" s="515"/>
      <c r="N496" s="509"/>
      <c r="O496" s="516"/>
      <c r="P496" s="516"/>
    </row>
    <row r="497" spans="1:242" s="512" customFormat="1" x14ac:dyDescent="0.25">
      <c r="A497" s="222">
        <v>15.1</v>
      </c>
      <c r="B497" s="134" t="s">
        <v>987</v>
      </c>
      <c r="C497" s="2">
        <v>2</v>
      </c>
      <c r="D497" s="127" t="s">
        <v>12</v>
      </c>
      <c r="E497" s="6"/>
      <c r="F497" s="501">
        <f t="shared" si="66"/>
        <v>0</v>
      </c>
      <c r="G497" s="305"/>
      <c r="H497" s="277"/>
      <c r="I497" s="263"/>
      <c r="J497" s="509"/>
      <c r="K497" s="509"/>
      <c r="L497" s="515"/>
      <c r="M497" s="515"/>
      <c r="N497" s="509"/>
      <c r="O497" s="516"/>
      <c r="P497" s="516"/>
    </row>
    <row r="498" spans="1:242" s="512" customFormat="1" x14ac:dyDescent="0.25">
      <c r="A498" s="222">
        <f>A497+0.01</f>
        <v>15.11</v>
      </c>
      <c r="B498" s="134" t="s">
        <v>988</v>
      </c>
      <c r="C498" s="2">
        <v>1</v>
      </c>
      <c r="D498" s="127" t="s">
        <v>12</v>
      </c>
      <c r="E498" s="6"/>
      <c r="F498" s="501">
        <f t="shared" si="66"/>
        <v>0</v>
      </c>
      <c r="G498" s="305"/>
      <c r="H498" s="277"/>
      <c r="I498" s="263"/>
      <c r="J498" s="509"/>
      <c r="K498" s="509"/>
      <c r="L498" s="515"/>
      <c r="M498" s="515"/>
      <c r="N498" s="509"/>
      <c r="O498" s="516"/>
      <c r="P498" s="516"/>
    </row>
    <row r="499" spans="1:242" s="308" customFormat="1" x14ac:dyDescent="0.25">
      <c r="A499" s="222">
        <f>A498+0.01</f>
        <v>15.12</v>
      </c>
      <c r="B499" s="134" t="s">
        <v>989</v>
      </c>
      <c r="C499" s="2">
        <v>2</v>
      </c>
      <c r="D499" s="127" t="s">
        <v>12</v>
      </c>
      <c r="E499" s="6"/>
      <c r="F499" s="501">
        <f t="shared" si="66"/>
        <v>0</v>
      </c>
      <c r="G499" s="305"/>
      <c r="H499" s="277"/>
      <c r="I499" s="263"/>
      <c r="J499" s="509"/>
      <c r="K499" s="509"/>
      <c r="L499" s="515"/>
      <c r="M499" s="515"/>
      <c r="N499" s="509"/>
      <c r="O499" s="492"/>
      <c r="P499" s="492"/>
    </row>
    <row r="500" spans="1:242" s="308" customFormat="1" x14ac:dyDescent="0.25">
      <c r="A500" s="222"/>
      <c r="B500" s="134"/>
      <c r="C500" s="2"/>
      <c r="D500" s="127"/>
      <c r="E500" s="6"/>
      <c r="F500" s="501"/>
      <c r="G500" s="305"/>
      <c r="H500" s="277"/>
      <c r="I500" s="263"/>
      <c r="J500" s="509"/>
      <c r="K500" s="509"/>
      <c r="L500" s="515"/>
      <c r="M500" s="515"/>
      <c r="N500" s="509"/>
      <c r="O500" s="492"/>
      <c r="P500" s="492"/>
    </row>
    <row r="501" spans="1:242" s="308" customFormat="1" x14ac:dyDescent="0.25">
      <c r="A501" s="551">
        <v>17</v>
      </c>
      <c r="B501" s="555" t="s">
        <v>246</v>
      </c>
      <c r="C501" s="553"/>
      <c r="D501" s="547"/>
      <c r="E501" s="892"/>
      <c r="F501" s="498"/>
      <c r="G501" s="277"/>
      <c r="H501" s="277"/>
      <c r="I501" s="257"/>
      <c r="J501" s="318"/>
      <c r="M501" s="488"/>
      <c r="N501" s="488"/>
      <c r="P501" s="489"/>
      <c r="Q501" s="489"/>
    </row>
    <row r="502" spans="1:242" s="308" customFormat="1" x14ac:dyDescent="0.25">
      <c r="A502" s="552">
        <f>+A501+0.1</f>
        <v>17.100000000000001</v>
      </c>
      <c r="B502" s="134" t="s">
        <v>990</v>
      </c>
      <c r="C502" s="553">
        <v>5</v>
      </c>
      <c r="D502" s="547" t="s">
        <v>12</v>
      </c>
      <c r="E502" s="892"/>
      <c r="F502" s="498">
        <f t="shared" ref="F502:F510" si="68">ROUND((E502*C502),2)</f>
        <v>0</v>
      </c>
      <c r="G502" s="277"/>
      <c r="H502" s="277"/>
      <c r="I502" s="257"/>
      <c r="J502" s="318"/>
      <c r="M502" s="488"/>
      <c r="N502" s="488"/>
      <c r="P502" s="489"/>
      <c r="Q502" s="489"/>
    </row>
    <row r="503" spans="1:242" s="308" customFormat="1" x14ac:dyDescent="0.25">
      <c r="A503" s="552">
        <f t="shared" ref="A503:A510" si="69">+A502+0.1</f>
        <v>17.2</v>
      </c>
      <c r="B503" s="23" t="s">
        <v>198</v>
      </c>
      <c r="C503" s="553">
        <v>5</v>
      </c>
      <c r="D503" s="547" t="s">
        <v>12</v>
      </c>
      <c r="E503" s="892"/>
      <c r="F503" s="498">
        <f t="shared" si="68"/>
        <v>0</v>
      </c>
      <c r="G503" s="277"/>
      <c r="H503" s="277"/>
      <c r="I503" s="257"/>
      <c r="J503" s="318"/>
      <c r="M503" s="488"/>
      <c r="N503" s="488"/>
      <c r="P503" s="489"/>
      <c r="Q503" s="489"/>
    </row>
    <row r="504" spans="1:242" s="308" customFormat="1" x14ac:dyDescent="0.25">
      <c r="A504" s="552">
        <f t="shared" si="69"/>
        <v>17.3</v>
      </c>
      <c r="B504" s="106" t="s">
        <v>383</v>
      </c>
      <c r="C504" s="73">
        <v>3</v>
      </c>
      <c r="D504" s="107" t="s">
        <v>12</v>
      </c>
      <c r="E504" s="57"/>
      <c r="F504" s="578">
        <f t="shared" ref="F504" si="70">ROUND((C504*E504),2)</f>
        <v>0</v>
      </c>
      <c r="G504" s="277"/>
      <c r="H504" s="277"/>
      <c r="I504" s="257"/>
      <c r="J504" s="318"/>
      <c r="M504" s="488"/>
      <c r="N504" s="488"/>
      <c r="P504" s="489"/>
      <c r="Q504" s="489"/>
    </row>
    <row r="505" spans="1:242" s="308" customFormat="1" x14ac:dyDescent="0.25">
      <c r="A505" s="552">
        <f t="shared" si="69"/>
        <v>17.399999999999999</v>
      </c>
      <c r="B505" s="23" t="s">
        <v>247</v>
      </c>
      <c r="C505" s="553">
        <v>1</v>
      </c>
      <c r="D505" s="547" t="s">
        <v>12</v>
      </c>
      <c r="E505" s="892"/>
      <c r="F505" s="498">
        <f t="shared" si="68"/>
        <v>0</v>
      </c>
      <c r="G505" s="277"/>
      <c r="H505" s="277"/>
      <c r="I505" s="257"/>
      <c r="J505" s="318"/>
      <c r="M505" s="488"/>
      <c r="N505" s="488"/>
      <c r="P505" s="489"/>
      <c r="Q505" s="489"/>
    </row>
    <row r="506" spans="1:242" s="308" customFormat="1" x14ac:dyDescent="0.25">
      <c r="A506" s="552">
        <f t="shared" si="69"/>
        <v>17.5</v>
      </c>
      <c r="B506" s="41" t="s">
        <v>359</v>
      </c>
      <c r="C506" s="38">
        <v>2</v>
      </c>
      <c r="D506" s="39" t="s">
        <v>12</v>
      </c>
      <c r="E506" s="40"/>
      <c r="F506" s="579">
        <f t="shared" ref="F506:F508" si="71">ROUND((C506*E506),2)</f>
        <v>0</v>
      </c>
      <c r="G506" s="277"/>
      <c r="H506" s="277"/>
      <c r="I506" s="257"/>
      <c r="J506" s="318"/>
      <c r="M506" s="488"/>
      <c r="N506" s="488"/>
      <c r="P506" s="489"/>
      <c r="Q506" s="489"/>
    </row>
    <row r="507" spans="1:242" s="308" customFormat="1" x14ac:dyDescent="0.25">
      <c r="A507" s="552">
        <f t="shared" si="69"/>
        <v>17.600000000000001</v>
      </c>
      <c r="B507" s="37" t="s">
        <v>358</v>
      </c>
      <c r="C507" s="38">
        <v>2</v>
      </c>
      <c r="D507" s="39" t="s">
        <v>12</v>
      </c>
      <c r="E507" s="40"/>
      <c r="F507" s="579">
        <f t="shared" si="71"/>
        <v>0</v>
      </c>
      <c r="G507" s="277"/>
      <c r="H507" s="277"/>
      <c r="I507" s="257"/>
      <c r="J507" s="318"/>
      <c r="M507" s="488"/>
      <c r="N507" s="488"/>
      <c r="P507" s="489"/>
      <c r="Q507" s="489"/>
    </row>
    <row r="508" spans="1:242" s="308" customFormat="1" x14ac:dyDescent="0.25">
      <c r="A508" s="552">
        <f t="shared" si="69"/>
        <v>17.7</v>
      </c>
      <c r="B508" s="41" t="s">
        <v>360</v>
      </c>
      <c r="C508" s="38">
        <v>1</v>
      </c>
      <c r="D508" s="39" t="s">
        <v>12</v>
      </c>
      <c r="E508" s="40"/>
      <c r="F508" s="579">
        <f t="shared" si="71"/>
        <v>0</v>
      </c>
      <c r="G508" s="277"/>
      <c r="H508" s="277"/>
      <c r="I508" s="257"/>
      <c r="J508" s="318"/>
      <c r="M508" s="488"/>
      <c r="N508" s="488"/>
      <c r="P508" s="489"/>
      <c r="Q508" s="489"/>
    </row>
    <row r="509" spans="1:242" s="308" customFormat="1" x14ac:dyDescent="0.25">
      <c r="A509" s="552">
        <f t="shared" si="69"/>
        <v>17.8</v>
      </c>
      <c r="B509" s="580" t="s">
        <v>248</v>
      </c>
      <c r="C509" s="73">
        <v>4</v>
      </c>
      <c r="D509" s="39" t="s">
        <v>159</v>
      </c>
      <c r="E509" s="896"/>
      <c r="F509" s="581">
        <f>ROUND((C509*E509),2)</f>
        <v>0</v>
      </c>
      <c r="G509" s="277"/>
      <c r="H509" s="277"/>
      <c r="I509" s="257"/>
      <c r="J509" s="318"/>
      <c r="M509" s="488"/>
      <c r="N509" s="488"/>
      <c r="P509" s="489"/>
      <c r="Q509" s="489"/>
    </row>
    <row r="510" spans="1:242" s="308" customFormat="1" x14ac:dyDescent="0.25">
      <c r="A510" s="552">
        <f t="shared" si="69"/>
        <v>17.899999999999999</v>
      </c>
      <c r="B510" s="23" t="s">
        <v>249</v>
      </c>
      <c r="C510" s="553">
        <v>1</v>
      </c>
      <c r="D510" s="547" t="s">
        <v>159</v>
      </c>
      <c r="E510" s="892"/>
      <c r="F510" s="498">
        <f t="shared" si="68"/>
        <v>0</v>
      </c>
      <c r="G510" s="277"/>
      <c r="H510" s="277"/>
      <c r="I510" s="257"/>
      <c r="J510" s="318"/>
      <c r="M510" s="488"/>
      <c r="N510" s="488"/>
      <c r="P510" s="489"/>
      <c r="Q510" s="489"/>
    </row>
    <row r="511" spans="1:242" s="308" customFormat="1" x14ac:dyDescent="0.25">
      <c r="A511" s="554">
        <v>17.100000000000001</v>
      </c>
      <c r="B511" s="23" t="s">
        <v>999</v>
      </c>
      <c r="C511" s="553">
        <v>1</v>
      </c>
      <c r="D511" s="547" t="s">
        <v>159</v>
      </c>
      <c r="E511" s="892"/>
      <c r="F511" s="498">
        <f t="shared" ref="F511" si="72">ROUND((E511*C511),2)</f>
        <v>0</v>
      </c>
      <c r="G511" s="277"/>
      <c r="H511" s="277"/>
      <c r="I511" s="257"/>
      <c r="J511" s="318"/>
      <c r="M511" s="488"/>
      <c r="N511" s="488"/>
      <c r="P511" s="489"/>
      <c r="Q511" s="489"/>
    </row>
    <row r="512" spans="1:242" s="308" customFormat="1" x14ac:dyDescent="0.25">
      <c r="A512" s="582"/>
      <c r="B512" s="583" t="s">
        <v>54</v>
      </c>
      <c r="C512" s="584"/>
      <c r="D512" s="584"/>
      <c r="E512" s="897"/>
      <c r="F512" s="585">
        <f>ROUND(SUM(F341:F511),2)</f>
        <v>0</v>
      </c>
      <c r="G512" s="277"/>
      <c r="H512" s="277"/>
      <c r="I512" s="257"/>
      <c r="J512" s="378"/>
      <c r="K512" s="586"/>
      <c r="L512" s="491"/>
      <c r="M512" s="541"/>
      <c r="N512" s="491"/>
      <c r="O512" s="541"/>
      <c r="P512" s="492"/>
      <c r="Q512" s="587"/>
      <c r="R512" s="491"/>
      <c r="S512" s="541"/>
      <c r="T512" s="491"/>
      <c r="U512" s="541"/>
      <c r="V512" s="491"/>
      <c r="W512" s="541"/>
      <c r="X512" s="491"/>
      <c r="Y512" s="541"/>
      <c r="Z512" s="491"/>
      <c r="AA512" s="541"/>
      <c r="AB512" s="491"/>
      <c r="AC512" s="541"/>
      <c r="AD512" s="491"/>
      <c r="AE512" s="541"/>
      <c r="AF512" s="491"/>
      <c r="AG512" s="541"/>
      <c r="AH512" s="491"/>
      <c r="AI512" s="541"/>
      <c r="AJ512" s="491"/>
      <c r="AK512" s="541"/>
      <c r="AL512" s="491"/>
      <c r="AM512" s="541"/>
      <c r="AN512" s="491"/>
      <c r="AO512" s="541"/>
      <c r="AP512" s="491"/>
      <c r="AQ512" s="541"/>
      <c r="AR512" s="491"/>
      <c r="AS512" s="541"/>
      <c r="AT512" s="491"/>
      <c r="AU512" s="541"/>
      <c r="AV512" s="491"/>
      <c r="AW512" s="541"/>
      <c r="AX512" s="491"/>
      <c r="AY512" s="541"/>
      <c r="AZ512" s="491"/>
      <c r="BA512" s="541"/>
      <c r="BB512" s="491"/>
      <c r="BC512" s="541"/>
      <c r="BD512" s="491"/>
      <c r="BE512" s="541"/>
      <c r="BF512" s="491"/>
      <c r="BG512" s="541"/>
      <c r="BH512" s="491"/>
      <c r="BI512" s="541"/>
      <c r="BJ512" s="491"/>
      <c r="BK512" s="541"/>
      <c r="BL512" s="491"/>
      <c r="BM512" s="541"/>
      <c r="BN512" s="491"/>
      <c r="BO512" s="541"/>
      <c r="BP512" s="491"/>
      <c r="BQ512" s="541"/>
      <c r="BR512" s="491"/>
      <c r="BS512" s="541"/>
      <c r="BT512" s="491"/>
      <c r="BU512" s="541"/>
      <c r="BV512" s="491"/>
      <c r="BW512" s="541"/>
      <c r="BX512" s="491"/>
      <c r="BY512" s="541"/>
      <c r="BZ512" s="491"/>
      <c r="CA512" s="541"/>
      <c r="CB512" s="491"/>
      <c r="CC512" s="541"/>
      <c r="CD512" s="491"/>
      <c r="CE512" s="541"/>
      <c r="CF512" s="491"/>
      <c r="CG512" s="541"/>
      <c r="CH512" s="491"/>
      <c r="CI512" s="541"/>
      <c r="CJ512" s="491"/>
      <c r="CK512" s="541"/>
      <c r="CL512" s="491"/>
      <c r="CM512" s="541"/>
      <c r="CN512" s="491"/>
      <c r="CO512" s="541"/>
      <c r="CP512" s="491"/>
      <c r="CQ512" s="541"/>
      <c r="CR512" s="491"/>
      <c r="CS512" s="541"/>
      <c r="CT512" s="491"/>
      <c r="CU512" s="541"/>
      <c r="CV512" s="491"/>
      <c r="CW512" s="541"/>
      <c r="CX512" s="491"/>
      <c r="CY512" s="541"/>
      <c r="CZ512" s="491"/>
      <c r="DA512" s="541"/>
      <c r="DB512" s="491"/>
      <c r="DC512" s="541"/>
      <c r="DD512" s="491"/>
      <c r="DE512" s="541"/>
      <c r="DF512" s="491"/>
      <c r="DG512" s="541"/>
      <c r="DH512" s="491"/>
      <c r="DI512" s="541"/>
      <c r="DJ512" s="491"/>
      <c r="DK512" s="541"/>
      <c r="DL512" s="491"/>
      <c r="DM512" s="541"/>
      <c r="DN512" s="491"/>
      <c r="DO512" s="541"/>
      <c r="DP512" s="491"/>
      <c r="DQ512" s="541"/>
      <c r="DR512" s="491"/>
      <c r="DS512" s="541"/>
      <c r="DT512" s="491"/>
      <c r="DU512" s="541"/>
      <c r="DV512" s="491"/>
      <c r="DW512" s="541"/>
      <c r="DX512" s="491"/>
      <c r="DY512" s="541"/>
      <c r="DZ512" s="491"/>
      <c r="EA512" s="541"/>
      <c r="EB512" s="491"/>
      <c r="EC512" s="541"/>
      <c r="ED512" s="491"/>
      <c r="EE512" s="541"/>
      <c r="EF512" s="491"/>
      <c r="EG512" s="541"/>
      <c r="EH512" s="491"/>
      <c r="EI512" s="541"/>
      <c r="EJ512" s="491"/>
      <c r="EK512" s="541"/>
      <c r="EL512" s="491"/>
      <c r="EM512" s="541"/>
      <c r="EN512" s="491"/>
      <c r="EO512" s="541"/>
      <c r="EP512" s="491"/>
      <c r="EQ512" s="541"/>
      <c r="ER512" s="491"/>
      <c r="ES512" s="541"/>
      <c r="ET512" s="491"/>
      <c r="EU512" s="541"/>
      <c r="EV512" s="491"/>
      <c r="EW512" s="541"/>
      <c r="EX512" s="491"/>
      <c r="EY512" s="541"/>
      <c r="EZ512" s="491"/>
      <c r="FA512" s="541"/>
      <c r="FB512" s="491"/>
      <c r="FC512" s="541"/>
      <c r="FD512" s="491"/>
      <c r="FE512" s="541"/>
      <c r="FF512" s="491"/>
      <c r="FG512" s="541"/>
      <c r="FH512" s="491"/>
      <c r="FI512" s="541"/>
      <c r="FJ512" s="491"/>
      <c r="FK512" s="541"/>
      <c r="FL512" s="491"/>
      <c r="FM512" s="541"/>
      <c r="FN512" s="491"/>
      <c r="FO512" s="541"/>
      <c r="FP512" s="491"/>
      <c r="FQ512" s="541"/>
      <c r="FR512" s="491"/>
      <c r="FS512" s="541"/>
      <c r="FT512" s="491"/>
      <c r="FU512" s="541"/>
      <c r="FV512" s="491"/>
      <c r="FW512" s="541"/>
      <c r="FX512" s="491"/>
      <c r="FY512" s="541"/>
      <c r="FZ512" s="491"/>
      <c r="GA512" s="541"/>
      <c r="GB512" s="491"/>
      <c r="GC512" s="541"/>
      <c r="GD512" s="491"/>
      <c r="GE512" s="541"/>
      <c r="GF512" s="491"/>
      <c r="GG512" s="541"/>
      <c r="GH512" s="491"/>
      <c r="GI512" s="541"/>
      <c r="GJ512" s="491"/>
      <c r="GK512" s="541"/>
      <c r="GL512" s="491"/>
      <c r="GM512" s="541"/>
      <c r="GN512" s="491"/>
      <c r="GO512" s="541"/>
      <c r="GP512" s="491"/>
      <c r="GQ512" s="541"/>
      <c r="GR512" s="491"/>
      <c r="GS512" s="541"/>
      <c r="GT512" s="491"/>
      <c r="GU512" s="541"/>
      <c r="GV512" s="491"/>
      <c r="GW512" s="541"/>
      <c r="GX512" s="491"/>
      <c r="GY512" s="541"/>
      <c r="GZ512" s="491"/>
      <c r="HA512" s="541"/>
      <c r="HB512" s="491"/>
      <c r="HC512" s="541"/>
      <c r="HD512" s="491"/>
      <c r="HE512" s="541"/>
      <c r="HF512" s="491"/>
      <c r="HG512" s="541"/>
      <c r="HH512" s="491"/>
      <c r="HI512" s="541"/>
      <c r="HJ512" s="491"/>
      <c r="HK512" s="541"/>
      <c r="HL512" s="491"/>
      <c r="HM512" s="541"/>
      <c r="HN512" s="491"/>
      <c r="HO512" s="541"/>
      <c r="HP512" s="491"/>
      <c r="HQ512" s="541"/>
      <c r="HR512" s="491"/>
      <c r="HS512" s="541"/>
      <c r="HT512" s="491"/>
      <c r="HU512" s="541"/>
      <c r="HV512" s="491"/>
      <c r="HW512" s="541"/>
      <c r="HX512" s="491"/>
      <c r="HY512" s="541"/>
      <c r="HZ512" s="491"/>
      <c r="IA512" s="541"/>
      <c r="IB512" s="491"/>
      <c r="IC512" s="541"/>
      <c r="ID512" s="491"/>
      <c r="IE512" s="541"/>
      <c r="IF512" s="491"/>
      <c r="IG512" s="541"/>
      <c r="IH512" s="491"/>
    </row>
    <row r="513" spans="1:242" s="308" customFormat="1" x14ac:dyDescent="0.25">
      <c r="A513" s="508"/>
      <c r="B513" s="495"/>
      <c r="C513" s="588"/>
      <c r="D513" s="584"/>
      <c r="E513" s="898"/>
      <c r="F513" s="589"/>
      <c r="G513" s="277"/>
      <c r="H513" s="277"/>
      <c r="I513" s="257"/>
      <c r="J513" s="378"/>
      <c r="K513" s="586"/>
      <c r="L513" s="491"/>
      <c r="M513" s="541"/>
      <c r="N513" s="491"/>
      <c r="O513" s="541"/>
      <c r="P513" s="492"/>
      <c r="Q513" s="587"/>
      <c r="R513" s="491"/>
      <c r="S513" s="541"/>
      <c r="T513" s="491"/>
      <c r="U513" s="541"/>
      <c r="V513" s="491"/>
      <c r="W513" s="541"/>
      <c r="X513" s="491"/>
      <c r="Y513" s="541"/>
      <c r="Z513" s="491"/>
      <c r="AA513" s="541"/>
      <c r="AB513" s="491"/>
      <c r="AC513" s="541"/>
      <c r="AD513" s="491"/>
      <c r="AE513" s="541"/>
      <c r="AF513" s="491"/>
      <c r="AG513" s="541"/>
      <c r="AH513" s="491"/>
      <c r="AI513" s="541"/>
      <c r="AJ513" s="491"/>
      <c r="AK513" s="541"/>
      <c r="AL513" s="491"/>
      <c r="AM513" s="541"/>
      <c r="AN513" s="491"/>
      <c r="AO513" s="541"/>
      <c r="AP513" s="491"/>
      <c r="AQ513" s="541"/>
      <c r="AR513" s="491"/>
      <c r="AS513" s="541"/>
      <c r="AT513" s="491"/>
      <c r="AU513" s="541"/>
      <c r="AV513" s="491"/>
      <c r="AW513" s="541"/>
      <c r="AX513" s="491"/>
      <c r="AY513" s="541"/>
      <c r="AZ513" s="491"/>
      <c r="BA513" s="541"/>
      <c r="BB513" s="491"/>
      <c r="BC513" s="541"/>
      <c r="BD513" s="491"/>
      <c r="BE513" s="541"/>
      <c r="BF513" s="491"/>
      <c r="BG513" s="541"/>
      <c r="BH513" s="491"/>
      <c r="BI513" s="541"/>
      <c r="BJ513" s="491"/>
      <c r="BK513" s="541"/>
      <c r="BL513" s="491"/>
      <c r="BM513" s="541"/>
      <c r="BN513" s="491"/>
      <c r="BO513" s="541"/>
      <c r="BP513" s="491"/>
      <c r="BQ513" s="541"/>
      <c r="BR513" s="491"/>
      <c r="BS513" s="541"/>
      <c r="BT513" s="491"/>
      <c r="BU513" s="541"/>
      <c r="BV513" s="491"/>
      <c r="BW513" s="541"/>
      <c r="BX513" s="491"/>
      <c r="BY513" s="541"/>
      <c r="BZ513" s="491"/>
      <c r="CA513" s="541"/>
      <c r="CB513" s="491"/>
      <c r="CC513" s="541"/>
      <c r="CD513" s="491"/>
      <c r="CE513" s="541"/>
      <c r="CF513" s="491"/>
      <c r="CG513" s="541"/>
      <c r="CH513" s="491"/>
      <c r="CI513" s="541"/>
      <c r="CJ513" s="491"/>
      <c r="CK513" s="541"/>
      <c r="CL513" s="491"/>
      <c r="CM513" s="541"/>
      <c r="CN513" s="491"/>
      <c r="CO513" s="541"/>
      <c r="CP513" s="491"/>
      <c r="CQ513" s="541"/>
      <c r="CR513" s="491"/>
      <c r="CS513" s="541"/>
      <c r="CT513" s="491"/>
      <c r="CU513" s="541"/>
      <c r="CV513" s="491"/>
      <c r="CW513" s="541"/>
      <c r="CX513" s="491"/>
      <c r="CY513" s="541"/>
      <c r="CZ513" s="491"/>
      <c r="DA513" s="541"/>
      <c r="DB513" s="491"/>
      <c r="DC513" s="541"/>
      <c r="DD513" s="491"/>
      <c r="DE513" s="541"/>
      <c r="DF513" s="491"/>
      <c r="DG513" s="541"/>
      <c r="DH513" s="491"/>
      <c r="DI513" s="541"/>
      <c r="DJ513" s="491"/>
      <c r="DK513" s="541"/>
      <c r="DL513" s="491"/>
      <c r="DM513" s="541"/>
      <c r="DN513" s="491"/>
      <c r="DO513" s="541"/>
      <c r="DP513" s="491"/>
      <c r="DQ513" s="541"/>
      <c r="DR513" s="491"/>
      <c r="DS513" s="541"/>
      <c r="DT513" s="491"/>
      <c r="DU513" s="541"/>
      <c r="DV513" s="491"/>
      <c r="DW513" s="541"/>
      <c r="DX513" s="491"/>
      <c r="DY513" s="541"/>
      <c r="DZ513" s="491"/>
      <c r="EA513" s="541"/>
      <c r="EB513" s="491"/>
      <c r="EC513" s="541"/>
      <c r="ED513" s="491"/>
      <c r="EE513" s="541"/>
      <c r="EF513" s="491"/>
      <c r="EG513" s="541"/>
      <c r="EH513" s="491"/>
      <c r="EI513" s="541"/>
      <c r="EJ513" s="491"/>
      <c r="EK513" s="541"/>
      <c r="EL513" s="491"/>
      <c r="EM513" s="541"/>
      <c r="EN513" s="491"/>
      <c r="EO513" s="541"/>
      <c r="EP513" s="491"/>
      <c r="EQ513" s="541"/>
      <c r="ER513" s="491"/>
      <c r="ES513" s="541"/>
      <c r="ET513" s="491"/>
      <c r="EU513" s="541"/>
      <c r="EV513" s="491"/>
      <c r="EW513" s="541"/>
      <c r="EX513" s="491"/>
      <c r="EY513" s="541"/>
      <c r="EZ513" s="491"/>
      <c r="FA513" s="541"/>
      <c r="FB513" s="491"/>
      <c r="FC513" s="541"/>
      <c r="FD513" s="491"/>
      <c r="FE513" s="541"/>
      <c r="FF513" s="491"/>
      <c r="FG513" s="541"/>
      <c r="FH513" s="491"/>
      <c r="FI513" s="541"/>
      <c r="FJ513" s="491"/>
      <c r="FK513" s="541"/>
      <c r="FL513" s="491"/>
      <c r="FM513" s="541"/>
      <c r="FN513" s="491"/>
      <c r="FO513" s="541"/>
      <c r="FP513" s="491"/>
      <c r="FQ513" s="541"/>
      <c r="FR513" s="491"/>
      <c r="FS513" s="541"/>
      <c r="FT513" s="491"/>
      <c r="FU513" s="541"/>
      <c r="FV513" s="491"/>
      <c r="FW513" s="541"/>
      <c r="FX513" s="491"/>
      <c r="FY513" s="541"/>
      <c r="FZ513" s="491"/>
      <c r="GA513" s="541"/>
      <c r="GB513" s="491"/>
      <c r="GC513" s="541"/>
      <c r="GD513" s="491"/>
      <c r="GE513" s="541"/>
      <c r="GF513" s="491"/>
      <c r="GG513" s="541"/>
      <c r="GH513" s="491"/>
      <c r="GI513" s="541"/>
      <c r="GJ513" s="491"/>
      <c r="GK513" s="541"/>
      <c r="GL513" s="491"/>
      <c r="GM513" s="541"/>
      <c r="GN513" s="491"/>
      <c r="GO513" s="541"/>
      <c r="GP513" s="491"/>
      <c r="GQ513" s="541"/>
      <c r="GR513" s="491"/>
      <c r="GS513" s="541"/>
      <c r="GT513" s="491"/>
      <c r="GU513" s="541"/>
      <c r="GV513" s="491"/>
      <c r="GW513" s="541"/>
      <c r="GX513" s="491"/>
      <c r="GY513" s="541"/>
      <c r="GZ513" s="491"/>
      <c r="HA513" s="541"/>
      <c r="HB513" s="491"/>
      <c r="HC513" s="541"/>
      <c r="HD513" s="491"/>
      <c r="HE513" s="541"/>
      <c r="HF513" s="491"/>
      <c r="HG513" s="541"/>
      <c r="HH513" s="491"/>
      <c r="HI513" s="541"/>
      <c r="HJ513" s="491"/>
      <c r="HK513" s="541"/>
      <c r="HL513" s="491"/>
      <c r="HM513" s="541"/>
      <c r="HN513" s="491"/>
      <c r="HO513" s="541"/>
      <c r="HP513" s="491"/>
      <c r="HQ513" s="541"/>
      <c r="HR513" s="491"/>
      <c r="HS513" s="541"/>
      <c r="HT513" s="491"/>
      <c r="HU513" s="541"/>
      <c r="HV513" s="491"/>
      <c r="HW513" s="541"/>
      <c r="HX513" s="491"/>
      <c r="HY513" s="541"/>
      <c r="HZ513" s="491"/>
      <c r="IA513" s="541"/>
      <c r="IB513" s="491"/>
      <c r="IC513" s="541"/>
      <c r="ID513" s="491"/>
      <c r="IE513" s="541"/>
      <c r="IF513" s="491"/>
      <c r="IG513" s="541"/>
      <c r="IH513" s="491"/>
    </row>
    <row r="514" spans="1:242" s="308" customFormat="1" x14ac:dyDescent="0.25">
      <c r="A514" s="508" t="s">
        <v>55</v>
      </c>
      <c r="B514" s="495" t="s">
        <v>554</v>
      </c>
      <c r="C514" s="31"/>
      <c r="D514" s="496"/>
      <c r="E514" s="892"/>
      <c r="F514" s="498"/>
      <c r="G514" s="277"/>
      <c r="H514" s="277"/>
      <c r="I514" s="257"/>
      <c r="J514" s="378"/>
      <c r="K514" s="586"/>
      <c r="L514" s="491"/>
      <c r="M514" s="541"/>
      <c r="N514" s="491"/>
      <c r="O514" s="541"/>
      <c r="P514" s="492"/>
      <c r="Q514" s="587"/>
      <c r="R514" s="491"/>
      <c r="S514" s="541"/>
      <c r="T514" s="491"/>
      <c r="U514" s="541"/>
      <c r="V514" s="491"/>
      <c r="W514" s="541"/>
      <c r="X514" s="491"/>
      <c r="Y514" s="541"/>
      <c r="Z514" s="491"/>
      <c r="AA514" s="541"/>
      <c r="AB514" s="491"/>
      <c r="AC514" s="541"/>
      <c r="AD514" s="491"/>
      <c r="AE514" s="541"/>
      <c r="AF514" s="491"/>
      <c r="AG514" s="541"/>
      <c r="AH514" s="491"/>
      <c r="AI514" s="541"/>
      <c r="AJ514" s="491"/>
      <c r="AK514" s="541"/>
      <c r="AL514" s="491"/>
      <c r="AM514" s="541"/>
      <c r="AN514" s="491"/>
      <c r="AO514" s="541"/>
      <c r="AP514" s="491"/>
      <c r="AQ514" s="541"/>
      <c r="AR514" s="491"/>
      <c r="AS514" s="541"/>
      <c r="AT514" s="491"/>
      <c r="AU514" s="541"/>
      <c r="AV514" s="491"/>
      <c r="AW514" s="541"/>
      <c r="AX514" s="491"/>
      <c r="AY514" s="541"/>
      <c r="AZ514" s="491"/>
      <c r="BA514" s="541"/>
      <c r="BB514" s="491"/>
      <c r="BC514" s="541"/>
      <c r="BD514" s="491"/>
      <c r="BE514" s="541"/>
      <c r="BF514" s="491"/>
      <c r="BG514" s="541"/>
      <c r="BH514" s="491"/>
      <c r="BI514" s="541"/>
      <c r="BJ514" s="491"/>
      <c r="BK514" s="541"/>
      <c r="BL514" s="491"/>
      <c r="BM514" s="541"/>
      <c r="BN514" s="491"/>
      <c r="BO514" s="541"/>
      <c r="BP514" s="491"/>
      <c r="BQ514" s="541"/>
      <c r="BR514" s="491"/>
      <c r="BS514" s="541"/>
      <c r="BT514" s="491"/>
      <c r="BU514" s="541"/>
      <c r="BV514" s="491"/>
      <c r="BW514" s="541"/>
      <c r="BX514" s="491"/>
      <c r="BY514" s="541"/>
      <c r="BZ514" s="491"/>
      <c r="CA514" s="541"/>
      <c r="CB514" s="491"/>
      <c r="CC514" s="541"/>
      <c r="CD514" s="491"/>
      <c r="CE514" s="541"/>
      <c r="CF514" s="491"/>
      <c r="CG514" s="541"/>
      <c r="CH514" s="491"/>
      <c r="CI514" s="541"/>
      <c r="CJ514" s="491"/>
      <c r="CK514" s="541"/>
      <c r="CL514" s="491"/>
      <c r="CM514" s="541"/>
      <c r="CN514" s="491"/>
      <c r="CO514" s="541"/>
      <c r="CP514" s="491"/>
      <c r="CQ514" s="541"/>
      <c r="CR514" s="491"/>
      <c r="CS514" s="541"/>
      <c r="CT514" s="491"/>
      <c r="CU514" s="541"/>
      <c r="CV514" s="491"/>
      <c r="CW514" s="541"/>
      <c r="CX514" s="491"/>
      <c r="CY514" s="541"/>
      <c r="CZ514" s="491"/>
      <c r="DA514" s="541"/>
      <c r="DB514" s="491"/>
      <c r="DC514" s="541"/>
      <c r="DD514" s="491"/>
      <c r="DE514" s="541"/>
      <c r="DF514" s="491"/>
      <c r="DG514" s="541"/>
      <c r="DH514" s="491"/>
      <c r="DI514" s="541"/>
      <c r="DJ514" s="491"/>
      <c r="DK514" s="541"/>
      <c r="DL514" s="491"/>
      <c r="DM514" s="541"/>
      <c r="DN514" s="491"/>
      <c r="DO514" s="541"/>
      <c r="DP514" s="491"/>
      <c r="DQ514" s="541"/>
      <c r="DR514" s="491"/>
      <c r="DS514" s="541"/>
      <c r="DT514" s="491"/>
      <c r="DU514" s="541"/>
      <c r="DV514" s="491"/>
      <c r="DW514" s="541"/>
      <c r="DX514" s="491"/>
      <c r="DY514" s="541"/>
      <c r="DZ514" s="491"/>
      <c r="EA514" s="541"/>
      <c r="EB514" s="491"/>
      <c r="EC514" s="541"/>
      <c r="ED514" s="491"/>
      <c r="EE514" s="541"/>
      <c r="EF514" s="491"/>
      <c r="EG514" s="541"/>
      <c r="EH514" s="491"/>
      <c r="EI514" s="541"/>
      <c r="EJ514" s="491"/>
      <c r="EK514" s="541"/>
      <c r="EL514" s="491"/>
      <c r="EM514" s="541"/>
      <c r="EN514" s="491"/>
      <c r="EO514" s="541"/>
      <c r="EP514" s="491"/>
      <c r="EQ514" s="541"/>
      <c r="ER514" s="491"/>
      <c r="ES514" s="541"/>
      <c r="ET514" s="491"/>
      <c r="EU514" s="541"/>
      <c r="EV514" s="491"/>
      <c r="EW514" s="541"/>
      <c r="EX514" s="491"/>
      <c r="EY514" s="541"/>
      <c r="EZ514" s="491"/>
      <c r="FA514" s="541"/>
      <c r="FB514" s="491"/>
      <c r="FC514" s="541"/>
      <c r="FD514" s="491"/>
      <c r="FE514" s="541"/>
      <c r="FF514" s="491"/>
      <c r="FG514" s="541"/>
      <c r="FH514" s="491"/>
      <c r="FI514" s="541"/>
      <c r="FJ514" s="491"/>
      <c r="FK514" s="541"/>
      <c r="FL514" s="491"/>
      <c r="FM514" s="541"/>
      <c r="FN514" s="491"/>
      <c r="FO514" s="541"/>
      <c r="FP514" s="491"/>
      <c r="FQ514" s="541"/>
      <c r="FR514" s="491"/>
      <c r="FS514" s="541"/>
      <c r="FT514" s="491"/>
      <c r="FU514" s="541"/>
      <c r="FV514" s="491"/>
      <c r="FW514" s="541"/>
      <c r="FX514" s="491"/>
      <c r="FY514" s="541"/>
      <c r="FZ514" s="491"/>
      <c r="GA514" s="541"/>
      <c r="GB514" s="491"/>
      <c r="GC514" s="541"/>
      <c r="GD514" s="491"/>
      <c r="GE514" s="541"/>
      <c r="GF514" s="491"/>
      <c r="GG514" s="541"/>
      <c r="GH514" s="491"/>
      <c r="GI514" s="541"/>
      <c r="GJ514" s="491"/>
      <c r="GK514" s="541"/>
      <c r="GL514" s="491"/>
      <c r="GM514" s="541"/>
      <c r="GN514" s="491"/>
      <c r="GO514" s="541"/>
      <c r="GP514" s="491"/>
      <c r="GQ514" s="541"/>
      <c r="GR514" s="491"/>
      <c r="GS514" s="541"/>
      <c r="GT514" s="491"/>
      <c r="GU514" s="541"/>
      <c r="GV514" s="491"/>
      <c r="GW514" s="541"/>
      <c r="GX514" s="491"/>
      <c r="GY514" s="541"/>
      <c r="GZ514" s="491"/>
      <c r="HA514" s="541"/>
      <c r="HB514" s="491"/>
      <c r="HC514" s="541"/>
      <c r="HD514" s="491"/>
      <c r="HE514" s="541"/>
      <c r="HF514" s="491"/>
      <c r="HG514" s="541"/>
      <c r="HH514" s="491"/>
      <c r="HI514" s="541"/>
      <c r="HJ514" s="491"/>
      <c r="HK514" s="541"/>
      <c r="HL514" s="491"/>
      <c r="HM514" s="541"/>
      <c r="HN514" s="491"/>
      <c r="HO514" s="541"/>
      <c r="HP514" s="491"/>
      <c r="HQ514" s="541"/>
      <c r="HR514" s="491"/>
      <c r="HS514" s="541"/>
      <c r="HT514" s="491"/>
      <c r="HU514" s="541"/>
      <c r="HV514" s="491"/>
      <c r="HW514" s="541"/>
      <c r="HX514" s="491"/>
      <c r="HY514" s="541"/>
      <c r="HZ514" s="491"/>
      <c r="IA514" s="541"/>
      <c r="IB514" s="491"/>
      <c r="IC514" s="541"/>
      <c r="ID514" s="491"/>
      <c r="IE514" s="541"/>
      <c r="IF514" s="491"/>
      <c r="IG514" s="541"/>
      <c r="IH514" s="491"/>
    </row>
    <row r="515" spans="1:242" s="308" customFormat="1" x14ac:dyDescent="0.25">
      <c r="A515" s="503"/>
      <c r="B515" s="495"/>
      <c r="C515" s="31"/>
      <c r="D515" s="496"/>
      <c r="E515" s="892"/>
      <c r="F515" s="498"/>
      <c r="G515" s="277"/>
      <c r="H515" s="277"/>
      <c r="I515" s="257"/>
      <c r="J515" s="378"/>
      <c r="K515" s="586"/>
      <c r="L515" s="491"/>
      <c r="M515" s="541"/>
      <c r="N515" s="491"/>
      <c r="O515" s="541"/>
      <c r="P515" s="492"/>
      <c r="Q515" s="587"/>
      <c r="R515" s="491"/>
      <c r="S515" s="541"/>
      <c r="T515" s="491"/>
      <c r="U515" s="541"/>
      <c r="V515" s="491"/>
      <c r="W515" s="541"/>
      <c r="X515" s="491"/>
      <c r="Y515" s="541"/>
      <c r="Z515" s="491"/>
      <c r="AA515" s="541"/>
      <c r="AB515" s="491"/>
      <c r="AC515" s="541"/>
      <c r="AD515" s="491"/>
      <c r="AE515" s="541"/>
      <c r="AF515" s="491"/>
      <c r="AG515" s="541"/>
      <c r="AH515" s="491"/>
      <c r="AI515" s="541"/>
      <c r="AJ515" s="491"/>
      <c r="AK515" s="541"/>
      <c r="AL515" s="491"/>
      <c r="AM515" s="541"/>
      <c r="AN515" s="491"/>
      <c r="AO515" s="541"/>
      <c r="AP515" s="491"/>
      <c r="AQ515" s="541"/>
      <c r="AR515" s="491"/>
      <c r="AS515" s="541"/>
      <c r="AT515" s="491"/>
      <c r="AU515" s="541"/>
      <c r="AV515" s="491"/>
      <c r="AW515" s="541"/>
      <c r="AX515" s="491"/>
      <c r="AY515" s="541"/>
      <c r="AZ515" s="491"/>
      <c r="BA515" s="541"/>
      <c r="BB515" s="491"/>
      <c r="BC515" s="541"/>
      <c r="BD515" s="491"/>
      <c r="BE515" s="541"/>
      <c r="BF515" s="491"/>
      <c r="BG515" s="541"/>
      <c r="BH515" s="491"/>
      <c r="BI515" s="541"/>
      <c r="BJ515" s="491"/>
      <c r="BK515" s="541"/>
      <c r="BL515" s="491"/>
      <c r="BM515" s="541"/>
      <c r="BN515" s="491"/>
      <c r="BO515" s="541"/>
      <c r="BP515" s="491"/>
      <c r="BQ515" s="541"/>
      <c r="BR515" s="491"/>
      <c r="BS515" s="541"/>
      <c r="BT515" s="491"/>
      <c r="BU515" s="541"/>
      <c r="BV515" s="491"/>
      <c r="BW515" s="541"/>
      <c r="BX515" s="491"/>
      <c r="BY515" s="541"/>
      <c r="BZ515" s="491"/>
      <c r="CA515" s="541"/>
      <c r="CB515" s="491"/>
      <c r="CC515" s="541"/>
      <c r="CD515" s="491"/>
      <c r="CE515" s="541"/>
      <c r="CF515" s="491"/>
      <c r="CG515" s="541"/>
      <c r="CH515" s="491"/>
      <c r="CI515" s="541"/>
      <c r="CJ515" s="491"/>
      <c r="CK515" s="541"/>
      <c r="CL515" s="491"/>
      <c r="CM515" s="541"/>
      <c r="CN515" s="491"/>
      <c r="CO515" s="541"/>
      <c r="CP515" s="491"/>
      <c r="CQ515" s="541"/>
      <c r="CR515" s="491"/>
      <c r="CS515" s="541"/>
      <c r="CT515" s="491"/>
      <c r="CU515" s="541"/>
      <c r="CV515" s="491"/>
      <c r="CW515" s="541"/>
      <c r="CX515" s="491"/>
      <c r="CY515" s="541"/>
      <c r="CZ515" s="491"/>
      <c r="DA515" s="541"/>
      <c r="DB515" s="491"/>
      <c r="DC515" s="541"/>
      <c r="DD515" s="491"/>
      <c r="DE515" s="541"/>
      <c r="DF515" s="491"/>
      <c r="DG515" s="541"/>
      <c r="DH515" s="491"/>
      <c r="DI515" s="541"/>
      <c r="DJ515" s="491"/>
      <c r="DK515" s="541"/>
      <c r="DL515" s="491"/>
      <c r="DM515" s="541"/>
      <c r="DN515" s="491"/>
      <c r="DO515" s="541"/>
      <c r="DP515" s="491"/>
      <c r="DQ515" s="541"/>
      <c r="DR515" s="491"/>
      <c r="DS515" s="541"/>
      <c r="DT515" s="491"/>
      <c r="DU515" s="541"/>
      <c r="DV515" s="491"/>
      <c r="DW515" s="541"/>
      <c r="DX515" s="491"/>
      <c r="DY515" s="541"/>
      <c r="DZ515" s="491"/>
      <c r="EA515" s="541"/>
      <c r="EB515" s="491"/>
      <c r="EC515" s="541"/>
      <c r="ED515" s="491"/>
      <c r="EE515" s="541"/>
      <c r="EF515" s="491"/>
      <c r="EG515" s="541"/>
      <c r="EH515" s="491"/>
      <c r="EI515" s="541"/>
      <c r="EJ515" s="491"/>
      <c r="EK515" s="541"/>
      <c r="EL515" s="491"/>
      <c r="EM515" s="541"/>
      <c r="EN515" s="491"/>
      <c r="EO515" s="541"/>
      <c r="EP515" s="491"/>
      <c r="EQ515" s="541"/>
      <c r="ER515" s="491"/>
      <c r="ES515" s="541"/>
      <c r="ET515" s="491"/>
      <c r="EU515" s="541"/>
      <c r="EV515" s="491"/>
      <c r="EW515" s="541"/>
      <c r="EX515" s="491"/>
      <c r="EY515" s="541"/>
      <c r="EZ515" s="491"/>
      <c r="FA515" s="541"/>
      <c r="FB515" s="491"/>
      <c r="FC515" s="541"/>
      <c r="FD515" s="491"/>
      <c r="FE515" s="541"/>
      <c r="FF515" s="491"/>
      <c r="FG515" s="541"/>
      <c r="FH515" s="491"/>
      <c r="FI515" s="541"/>
      <c r="FJ515" s="491"/>
      <c r="FK515" s="541"/>
      <c r="FL515" s="491"/>
      <c r="FM515" s="541"/>
      <c r="FN515" s="491"/>
      <c r="FO515" s="541"/>
      <c r="FP515" s="491"/>
      <c r="FQ515" s="541"/>
      <c r="FR515" s="491"/>
      <c r="FS515" s="541"/>
      <c r="FT515" s="491"/>
      <c r="FU515" s="541"/>
      <c r="FV515" s="491"/>
      <c r="FW515" s="541"/>
      <c r="FX515" s="491"/>
      <c r="FY515" s="541"/>
      <c r="FZ515" s="491"/>
      <c r="GA515" s="541"/>
      <c r="GB515" s="491"/>
      <c r="GC515" s="541"/>
      <c r="GD515" s="491"/>
      <c r="GE515" s="541"/>
      <c r="GF515" s="491"/>
      <c r="GG515" s="541"/>
      <c r="GH515" s="491"/>
      <c r="GI515" s="541"/>
      <c r="GJ515" s="491"/>
      <c r="GK515" s="541"/>
      <c r="GL515" s="491"/>
      <c r="GM515" s="541"/>
      <c r="GN515" s="491"/>
      <c r="GO515" s="541"/>
      <c r="GP515" s="491"/>
      <c r="GQ515" s="541"/>
      <c r="GR515" s="491"/>
      <c r="GS515" s="541"/>
      <c r="GT515" s="491"/>
      <c r="GU515" s="541"/>
      <c r="GV515" s="491"/>
      <c r="GW515" s="541"/>
      <c r="GX515" s="491"/>
      <c r="GY515" s="541"/>
      <c r="GZ515" s="491"/>
      <c r="HA515" s="541"/>
      <c r="HB515" s="491"/>
      <c r="HC515" s="541"/>
      <c r="HD515" s="491"/>
      <c r="HE515" s="541"/>
      <c r="HF515" s="491"/>
      <c r="HG515" s="541"/>
      <c r="HH515" s="491"/>
      <c r="HI515" s="541"/>
      <c r="HJ515" s="491"/>
      <c r="HK515" s="541"/>
      <c r="HL515" s="491"/>
      <c r="HM515" s="541"/>
      <c r="HN515" s="491"/>
      <c r="HO515" s="541"/>
      <c r="HP515" s="491"/>
      <c r="HQ515" s="541"/>
      <c r="HR515" s="491"/>
      <c r="HS515" s="541"/>
      <c r="HT515" s="491"/>
      <c r="HU515" s="541"/>
      <c r="HV515" s="491"/>
      <c r="HW515" s="541"/>
      <c r="HX515" s="491"/>
      <c r="HY515" s="541"/>
      <c r="HZ515" s="491"/>
      <c r="IA515" s="541"/>
      <c r="IB515" s="491"/>
      <c r="IC515" s="541"/>
      <c r="ID515" s="491"/>
      <c r="IE515" s="541"/>
      <c r="IF515" s="491"/>
      <c r="IG515" s="541"/>
      <c r="IH515" s="491"/>
    </row>
    <row r="516" spans="1:242" s="308" customFormat="1" x14ac:dyDescent="0.25">
      <c r="A516" s="590">
        <v>1</v>
      </c>
      <c r="B516" s="371" t="s">
        <v>22</v>
      </c>
      <c r="C516" s="31"/>
      <c r="D516" s="496"/>
      <c r="E516" s="892"/>
      <c r="F516" s="498"/>
      <c r="G516" s="277"/>
      <c r="H516" s="277"/>
      <c r="I516" s="257"/>
      <c r="J516" s="378"/>
      <c r="K516" s="586"/>
      <c r="L516" s="491"/>
      <c r="M516" s="541"/>
      <c r="N516" s="491"/>
      <c r="O516" s="541"/>
      <c r="P516" s="492"/>
      <c r="Q516" s="587"/>
      <c r="R516" s="491"/>
      <c r="S516" s="541"/>
      <c r="T516" s="491"/>
      <c r="U516" s="541"/>
      <c r="V516" s="491"/>
      <c r="W516" s="541"/>
      <c r="X516" s="491"/>
      <c r="Y516" s="541"/>
      <c r="Z516" s="491"/>
      <c r="AA516" s="541"/>
      <c r="AB516" s="491"/>
      <c r="AC516" s="541"/>
      <c r="AD516" s="491"/>
      <c r="AE516" s="541"/>
      <c r="AF516" s="491"/>
      <c r="AG516" s="541"/>
      <c r="AH516" s="491"/>
      <c r="AI516" s="541"/>
      <c r="AJ516" s="491"/>
      <c r="AK516" s="541"/>
      <c r="AL516" s="491"/>
      <c r="AM516" s="541"/>
      <c r="AN516" s="491"/>
      <c r="AO516" s="541"/>
      <c r="AP516" s="491"/>
      <c r="AQ516" s="541"/>
      <c r="AR516" s="491"/>
      <c r="AS516" s="541"/>
      <c r="AT516" s="491"/>
      <c r="AU516" s="541"/>
      <c r="AV516" s="491"/>
      <c r="AW516" s="541"/>
      <c r="AX516" s="491"/>
      <c r="AY516" s="541"/>
      <c r="AZ516" s="491"/>
      <c r="BA516" s="541"/>
      <c r="BB516" s="491"/>
      <c r="BC516" s="541"/>
      <c r="BD516" s="491"/>
      <c r="BE516" s="541"/>
      <c r="BF516" s="491"/>
      <c r="BG516" s="541"/>
      <c r="BH516" s="491"/>
      <c r="BI516" s="541"/>
      <c r="BJ516" s="491"/>
      <c r="BK516" s="541"/>
      <c r="BL516" s="491"/>
      <c r="BM516" s="541"/>
      <c r="BN516" s="491"/>
      <c r="BO516" s="541"/>
      <c r="BP516" s="491"/>
      <c r="BQ516" s="541"/>
      <c r="BR516" s="491"/>
      <c r="BS516" s="541"/>
      <c r="BT516" s="491"/>
      <c r="BU516" s="541"/>
      <c r="BV516" s="491"/>
      <c r="BW516" s="541"/>
      <c r="BX516" s="491"/>
      <c r="BY516" s="541"/>
      <c r="BZ516" s="491"/>
      <c r="CA516" s="541"/>
      <c r="CB516" s="491"/>
      <c r="CC516" s="541"/>
      <c r="CD516" s="491"/>
      <c r="CE516" s="541"/>
      <c r="CF516" s="491"/>
      <c r="CG516" s="541"/>
      <c r="CH516" s="491"/>
      <c r="CI516" s="541"/>
      <c r="CJ516" s="491"/>
      <c r="CK516" s="541"/>
      <c r="CL516" s="491"/>
      <c r="CM516" s="541"/>
      <c r="CN516" s="491"/>
      <c r="CO516" s="541"/>
      <c r="CP516" s="491"/>
      <c r="CQ516" s="541"/>
      <c r="CR516" s="491"/>
      <c r="CS516" s="541"/>
      <c r="CT516" s="491"/>
      <c r="CU516" s="541"/>
      <c r="CV516" s="491"/>
      <c r="CW516" s="541"/>
      <c r="CX516" s="491"/>
      <c r="CY516" s="541"/>
      <c r="CZ516" s="491"/>
      <c r="DA516" s="541"/>
      <c r="DB516" s="491"/>
      <c r="DC516" s="541"/>
      <c r="DD516" s="491"/>
      <c r="DE516" s="541"/>
      <c r="DF516" s="491"/>
      <c r="DG516" s="541"/>
      <c r="DH516" s="491"/>
      <c r="DI516" s="541"/>
      <c r="DJ516" s="491"/>
      <c r="DK516" s="541"/>
      <c r="DL516" s="491"/>
      <c r="DM516" s="541"/>
      <c r="DN516" s="491"/>
      <c r="DO516" s="541"/>
      <c r="DP516" s="491"/>
      <c r="DQ516" s="541"/>
      <c r="DR516" s="491"/>
      <c r="DS516" s="541"/>
      <c r="DT516" s="491"/>
      <c r="DU516" s="541"/>
      <c r="DV516" s="491"/>
      <c r="DW516" s="541"/>
      <c r="DX516" s="491"/>
      <c r="DY516" s="541"/>
      <c r="DZ516" s="491"/>
      <c r="EA516" s="541"/>
      <c r="EB516" s="491"/>
      <c r="EC516" s="541"/>
      <c r="ED516" s="491"/>
      <c r="EE516" s="541"/>
      <c r="EF516" s="491"/>
      <c r="EG516" s="541"/>
      <c r="EH516" s="491"/>
      <c r="EI516" s="541"/>
      <c r="EJ516" s="491"/>
      <c r="EK516" s="541"/>
      <c r="EL516" s="491"/>
      <c r="EM516" s="541"/>
      <c r="EN516" s="491"/>
      <c r="EO516" s="541"/>
      <c r="EP516" s="491"/>
      <c r="EQ516" s="541"/>
      <c r="ER516" s="491"/>
      <c r="ES516" s="541"/>
      <c r="ET516" s="491"/>
      <c r="EU516" s="541"/>
      <c r="EV516" s="491"/>
      <c r="EW516" s="541"/>
      <c r="EX516" s="491"/>
      <c r="EY516" s="541"/>
      <c r="EZ516" s="491"/>
      <c r="FA516" s="541"/>
      <c r="FB516" s="491"/>
      <c r="FC516" s="541"/>
      <c r="FD516" s="491"/>
      <c r="FE516" s="541"/>
      <c r="FF516" s="491"/>
      <c r="FG516" s="541"/>
      <c r="FH516" s="491"/>
      <c r="FI516" s="541"/>
      <c r="FJ516" s="491"/>
      <c r="FK516" s="541"/>
      <c r="FL516" s="491"/>
      <c r="FM516" s="541"/>
      <c r="FN516" s="491"/>
      <c r="FO516" s="541"/>
      <c r="FP516" s="491"/>
      <c r="FQ516" s="541"/>
      <c r="FR516" s="491"/>
      <c r="FS516" s="541"/>
      <c r="FT516" s="491"/>
      <c r="FU516" s="541"/>
      <c r="FV516" s="491"/>
      <c r="FW516" s="541"/>
      <c r="FX516" s="491"/>
      <c r="FY516" s="541"/>
      <c r="FZ516" s="491"/>
      <c r="GA516" s="541"/>
      <c r="GB516" s="491"/>
      <c r="GC516" s="541"/>
      <c r="GD516" s="491"/>
      <c r="GE516" s="541"/>
      <c r="GF516" s="491"/>
      <c r="GG516" s="541"/>
      <c r="GH516" s="491"/>
      <c r="GI516" s="541"/>
      <c r="GJ516" s="491"/>
      <c r="GK516" s="541"/>
      <c r="GL516" s="491"/>
      <c r="GM516" s="541"/>
      <c r="GN516" s="491"/>
      <c r="GO516" s="541"/>
      <c r="GP516" s="491"/>
      <c r="GQ516" s="541"/>
      <c r="GR516" s="491"/>
      <c r="GS516" s="541"/>
      <c r="GT516" s="491"/>
      <c r="GU516" s="541"/>
      <c r="GV516" s="491"/>
      <c r="GW516" s="541"/>
      <c r="GX516" s="491"/>
      <c r="GY516" s="541"/>
      <c r="GZ516" s="491"/>
      <c r="HA516" s="541"/>
      <c r="HB516" s="491"/>
      <c r="HC516" s="541"/>
      <c r="HD516" s="491"/>
      <c r="HE516" s="541"/>
      <c r="HF516" s="491"/>
      <c r="HG516" s="541"/>
      <c r="HH516" s="491"/>
      <c r="HI516" s="541"/>
      <c r="HJ516" s="491"/>
      <c r="HK516" s="541"/>
      <c r="HL516" s="491"/>
      <c r="HM516" s="541"/>
      <c r="HN516" s="491"/>
      <c r="HO516" s="541"/>
      <c r="HP516" s="491"/>
      <c r="HQ516" s="541"/>
      <c r="HR516" s="491"/>
      <c r="HS516" s="541"/>
      <c r="HT516" s="491"/>
      <c r="HU516" s="541"/>
      <c r="HV516" s="491"/>
      <c r="HW516" s="541"/>
      <c r="HX516" s="491"/>
      <c r="HY516" s="541"/>
      <c r="HZ516" s="491"/>
      <c r="IA516" s="541"/>
      <c r="IB516" s="491"/>
      <c r="IC516" s="541"/>
      <c r="ID516" s="491"/>
      <c r="IE516" s="541"/>
      <c r="IF516" s="491"/>
      <c r="IG516" s="541"/>
      <c r="IH516" s="491"/>
    </row>
    <row r="517" spans="1:242" s="308" customFormat="1" ht="14.25" customHeight="1" x14ac:dyDescent="0.25">
      <c r="A517" s="475">
        <f>A516+0.1</f>
        <v>1.1000000000000001</v>
      </c>
      <c r="B517" s="23" t="s">
        <v>18</v>
      </c>
      <c r="C517" s="31">
        <v>1</v>
      </c>
      <c r="D517" s="591" t="s">
        <v>12</v>
      </c>
      <c r="E517" s="892"/>
      <c r="F517" s="498">
        <f t="shared" ref="F517" si="73">ROUND((E517*C517),2)</f>
        <v>0</v>
      </c>
      <c r="G517" s="277"/>
      <c r="H517" s="277"/>
      <c r="I517" s="257"/>
      <c r="J517" s="592"/>
      <c r="K517" s="378"/>
      <c r="L517" s="491"/>
      <c r="M517" s="378"/>
      <c r="N517" s="491"/>
      <c r="O517" s="378"/>
      <c r="P517" s="492"/>
      <c r="Q517" s="593"/>
      <c r="R517" s="491"/>
      <c r="S517" s="378"/>
      <c r="T517" s="491"/>
      <c r="U517" s="378"/>
      <c r="V517" s="491"/>
      <c r="W517" s="378"/>
      <c r="X517" s="491"/>
      <c r="Y517" s="378"/>
      <c r="Z517" s="491"/>
      <c r="AA517" s="378"/>
      <c r="AB517" s="491"/>
      <c r="AC517" s="378"/>
      <c r="AD517" s="491"/>
      <c r="AE517" s="378"/>
      <c r="AF517" s="491"/>
      <c r="AG517" s="378"/>
      <c r="AH517" s="491"/>
      <c r="AI517" s="378"/>
      <c r="AJ517" s="491"/>
      <c r="AK517" s="378"/>
      <c r="AL517" s="491"/>
      <c r="AM517" s="378"/>
      <c r="AN517" s="491"/>
      <c r="AO517" s="378"/>
      <c r="AP517" s="491"/>
      <c r="AQ517" s="378"/>
      <c r="AR517" s="491"/>
      <c r="AS517" s="378"/>
      <c r="AT517" s="491"/>
      <c r="AU517" s="378"/>
      <c r="AV517" s="491"/>
      <c r="AW517" s="378"/>
      <c r="AX517" s="491"/>
      <c r="AY517" s="378"/>
      <c r="AZ517" s="491"/>
      <c r="BA517" s="378"/>
      <c r="BB517" s="491"/>
      <c r="BC517" s="378"/>
      <c r="BD517" s="491"/>
      <c r="BE517" s="378"/>
      <c r="BF517" s="491"/>
      <c r="BG517" s="378"/>
      <c r="BH517" s="491"/>
      <c r="BI517" s="378"/>
      <c r="BJ517" s="491"/>
      <c r="BK517" s="378"/>
      <c r="BL517" s="491"/>
      <c r="BM517" s="378"/>
      <c r="BN517" s="491"/>
      <c r="BO517" s="378"/>
      <c r="BP517" s="491"/>
      <c r="BQ517" s="378"/>
      <c r="BR517" s="491"/>
      <c r="BS517" s="378"/>
      <c r="BT517" s="491"/>
      <c r="BU517" s="378"/>
      <c r="BV517" s="491"/>
      <c r="BW517" s="378"/>
      <c r="BX517" s="491"/>
      <c r="BY517" s="378"/>
      <c r="BZ517" s="491"/>
      <c r="CA517" s="378"/>
      <c r="CB517" s="491"/>
      <c r="CC517" s="378"/>
      <c r="CD517" s="491"/>
      <c r="CE517" s="378"/>
      <c r="CF517" s="491"/>
      <c r="CG517" s="378"/>
      <c r="CH517" s="491"/>
      <c r="CI517" s="378"/>
      <c r="CJ517" s="491"/>
      <c r="CK517" s="378"/>
      <c r="CL517" s="491"/>
      <c r="CM517" s="378"/>
      <c r="CN517" s="491"/>
      <c r="CO517" s="378"/>
      <c r="CP517" s="491"/>
      <c r="CQ517" s="378"/>
      <c r="CR517" s="491"/>
      <c r="CS517" s="378"/>
      <c r="CT517" s="491"/>
      <c r="CU517" s="378"/>
      <c r="CV517" s="491"/>
      <c r="CW517" s="378"/>
      <c r="CX517" s="491"/>
      <c r="CY517" s="378"/>
      <c r="CZ517" s="491"/>
      <c r="DA517" s="378"/>
      <c r="DB517" s="491"/>
      <c r="DC517" s="378"/>
      <c r="DD517" s="491"/>
      <c r="DE517" s="378"/>
      <c r="DF517" s="491"/>
      <c r="DG517" s="378"/>
      <c r="DH517" s="491"/>
      <c r="DI517" s="378"/>
      <c r="DJ517" s="491"/>
      <c r="DK517" s="378"/>
      <c r="DL517" s="491"/>
      <c r="DM517" s="378"/>
      <c r="DN517" s="491"/>
      <c r="DO517" s="378"/>
      <c r="DP517" s="491"/>
      <c r="DQ517" s="378"/>
      <c r="DR517" s="491"/>
      <c r="DS517" s="378"/>
      <c r="DT517" s="491"/>
      <c r="DU517" s="378"/>
      <c r="DV517" s="491"/>
      <c r="DW517" s="378"/>
      <c r="DX517" s="491"/>
      <c r="DY517" s="378"/>
      <c r="DZ517" s="491"/>
      <c r="EA517" s="378"/>
      <c r="EB517" s="491"/>
      <c r="EC517" s="378"/>
      <c r="ED517" s="491"/>
      <c r="EE517" s="378"/>
      <c r="EF517" s="491"/>
      <c r="EG517" s="378"/>
      <c r="EH517" s="491"/>
      <c r="EI517" s="378"/>
      <c r="EJ517" s="491"/>
      <c r="EK517" s="378"/>
      <c r="EL517" s="491"/>
      <c r="EM517" s="378"/>
      <c r="EN517" s="491"/>
      <c r="EO517" s="378"/>
      <c r="EP517" s="491"/>
      <c r="EQ517" s="378"/>
      <c r="ER517" s="491"/>
      <c r="ES517" s="378"/>
      <c r="ET517" s="491"/>
      <c r="EU517" s="378"/>
      <c r="EV517" s="491"/>
      <c r="EW517" s="378"/>
      <c r="EX517" s="491"/>
      <c r="EY517" s="378"/>
      <c r="EZ517" s="491"/>
      <c r="FA517" s="378"/>
      <c r="FB517" s="491"/>
      <c r="FC517" s="378"/>
      <c r="FD517" s="491"/>
      <c r="FE517" s="378"/>
      <c r="FF517" s="491"/>
      <c r="FG517" s="378"/>
      <c r="FH517" s="491"/>
      <c r="FI517" s="378"/>
      <c r="FJ517" s="491"/>
      <c r="FK517" s="378"/>
      <c r="FL517" s="491"/>
      <c r="FM517" s="378"/>
      <c r="FN517" s="491"/>
      <c r="FO517" s="378"/>
      <c r="FP517" s="491"/>
      <c r="FQ517" s="378"/>
      <c r="FR517" s="491"/>
      <c r="FS517" s="378"/>
      <c r="FT517" s="491"/>
      <c r="FU517" s="378"/>
      <c r="FV517" s="491"/>
      <c r="FW517" s="378"/>
      <c r="FX517" s="491"/>
      <c r="FY517" s="378"/>
      <c r="FZ517" s="491"/>
      <c r="GA517" s="378"/>
      <c r="GB517" s="491"/>
      <c r="GC517" s="378"/>
      <c r="GD517" s="491"/>
      <c r="GE517" s="378"/>
      <c r="GF517" s="491"/>
      <c r="GG517" s="378"/>
      <c r="GH517" s="491"/>
      <c r="GI517" s="378"/>
      <c r="GJ517" s="491"/>
      <c r="GK517" s="378"/>
      <c r="GL517" s="491"/>
      <c r="GM517" s="378"/>
      <c r="GN517" s="491"/>
      <c r="GO517" s="378"/>
      <c r="GP517" s="491"/>
      <c r="GQ517" s="378"/>
      <c r="GR517" s="491"/>
      <c r="GS517" s="378"/>
      <c r="GT517" s="491"/>
      <c r="GU517" s="378"/>
      <c r="GV517" s="491"/>
      <c r="GW517" s="378"/>
      <c r="GX517" s="491"/>
      <c r="GY517" s="378"/>
      <c r="GZ517" s="491"/>
      <c r="HA517" s="378"/>
      <c r="HB517" s="491"/>
      <c r="HC517" s="378"/>
      <c r="HD517" s="491"/>
      <c r="HE517" s="378"/>
      <c r="HF517" s="491"/>
      <c r="HG517" s="378"/>
      <c r="HH517" s="491"/>
      <c r="HI517" s="378"/>
      <c r="HJ517" s="491"/>
      <c r="HK517" s="378"/>
      <c r="HL517" s="491"/>
      <c r="HM517" s="378"/>
      <c r="HN517" s="491"/>
      <c r="HO517" s="378"/>
      <c r="HP517" s="491"/>
      <c r="HQ517" s="378"/>
      <c r="HR517" s="491"/>
      <c r="HS517" s="378"/>
      <c r="HT517" s="491"/>
      <c r="HU517" s="378"/>
      <c r="HV517" s="491"/>
      <c r="HW517" s="378"/>
      <c r="HX517" s="491"/>
      <c r="HY517" s="378"/>
      <c r="HZ517" s="491"/>
      <c r="IA517" s="378"/>
      <c r="IB517" s="491"/>
      <c r="IC517" s="378"/>
      <c r="ID517" s="491"/>
      <c r="IE517" s="378"/>
      <c r="IF517" s="491"/>
      <c r="IG517" s="378"/>
      <c r="IH517" s="491"/>
    </row>
    <row r="518" spans="1:242" s="308" customFormat="1" x14ac:dyDescent="0.25">
      <c r="A518" s="573"/>
      <c r="B518" s="23"/>
      <c r="C518" s="31"/>
      <c r="D518" s="594"/>
      <c r="E518" s="892"/>
      <c r="F518" s="498"/>
      <c r="G518" s="277"/>
      <c r="H518" s="277"/>
      <c r="I518" s="257"/>
      <c r="J518" s="592"/>
      <c r="M518" s="488"/>
      <c r="N518" s="488"/>
      <c r="P518" s="489"/>
      <c r="Q518" s="489"/>
    </row>
    <row r="519" spans="1:242" s="308" customFormat="1" x14ac:dyDescent="0.25">
      <c r="A519" s="595">
        <f>A516+1</f>
        <v>2</v>
      </c>
      <c r="B519" s="596" t="s">
        <v>56</v>
      </c>
      <c r="C519" s="31"/>
      <c r="D519" s="597"/>
      <c r="E519" s="892"/>
      <c r="F519" s="498"/>
      <c r="G519" s="277"/>
      <c r="H519" s="277"/>
      <c r="I519" s="257"/>
      <c r="J519" s="592"/>
      <c r="M519" s="488"/>
      <c r="N519" s="488"/>
      <c r="P519" s="489"/>
      <c r="Q519" s="489"/>
    </row>
    <row r="520" spans="1:242" s="308" customFormat="1" x14ac:dyDescent="0.25">
      <c r="A520" s="598">
        <f>A519+0.1</f>
        <v>2.1</v>
      </c>
      <c r="B520" s="23" t="s">
        <v>255</v>
      </c>
      <c r="C520" s="31">
        <v>49.45</v>
      </c>
      <c r="D520" s="557" t="s">
        <v>10</v>
      </c>
      <c r="E520" s="892"/>
      <c r="F520" s="498">
        <f t="shared" ref="F520:F522" si="74">ROUND((E520*C520),2)</f>
        <v>0</v>
      </c>
      <c r="G520" s="277"/>
      <c r="H520" s="277"/>
      <c r="I520" s="257"/>
      <c r="J520" s="592"/>
      <c r="M520" s="488"/>
      <c r="N520" s="488"/>
      <c r="P520" s="489"/>
      <c r="Q520" s="489"/>
    </row>
    <row r="521" spans="1:242" s="308" customFormat="1" x14ac:dyDescent="0.25">
      <c r="A521" s="598">
        <f t="shared" ref="A521:A522" si="75">A520+0.1</f>
        <v>2.2000000000000002</v>
      </c>
      <c r="B521" s="23" t="s">
        <v>256</v>
      </c>
      <c r="C521" s="31">
        <v>34.229999999999997</v>
      </c>
      <c r="D521" s="557" t="s">
        <v>10</v>
      </c>
      <c r="E521" s="892"/>
      <c r="F521" s="498">
        <f t="shared" si="74"/>
        <v>0</v>
      </c>
      <c r="G521" s="277"/>
      <c r="H521" s="277"/>
      <c r="I521" s="257"/>
      <c r="J521" s="592"/>
      <c r="M521" s="488"/>
      <c r="N521" s="488"/>
      <c r="P521" s="489"/>
      <c r="Q521" s="489"/>
    </row>
    <row r="522" spans="1:242" s="308" customFormat="1" x14ac:dyDescent="0.25">
      <c r="A522" s="598">
        <f t="shared" si="75"/>
        <v>2.2999999999999998</v>
      </c>
      <c r="B522" s="23" t="s">
        <v>99</v>
      </c>
      <c r="C522" s="31">
        <v>19.79</v>
      </c>
      <c r="D522" s="557" t="s">
        <v>10</v>
      </c>
      <c r="E522" s="892"/>
      <c r="F522" s="498">
        <f t="shared" si="74"/>
        <v>0</v>
      </c>
      <c r="G522" s="277"/>
      <c r="H522" s="277"/>
      <c r="I522" s="257"/>
      <c r="J522" s="592"/>
      <c r="M522" s="488"/>
      <c r="N522" s="488"/>
      <c r="P522" s="489"/>
      <c r="Q522" s="489"/>
    </row>
    <row r="523" spans="1:242" s="308" customFormat="1" x14ac:dyDescent="0.25">
      <c r="A523" s="104"/>
      <c r="B523" s="23"/>
      <c r="C523" s="31"/>
      <c r="D523" s="303"/>
      <c r="E523" s="892"/>
      <c r="F523" s="498"/>
      <c r="G523" s="277"/>
      <c r="H523" s="277"/>
      <c r="I523" s="257"/>
      <c r="J523" s="592"/>
      <c r="M523" s="488"/>
      <c r="N523" s="488"/>
      <c r="P523" s="489"/>
      <c r="Q523" s="489"/>
    </row>
    <row r="524" spans="1:242" s="308" customFormat="1" x14ac:dyDescent="0.25">
      <c r="A524" s="595">
        <f>A519+1</f>
        <v>3</v>
      </c>
      <c r="B524" s="599" t="s">
        <v>257</v>
      </c>
      <c r="C524" s="31"/>
      <c r="D524" s="597"/>
      <c r="E524" s="892"/>
      <c r="F524" s="498"/>
      <c r="G524" s="277"/>
      <c r="H524" s="277"/>
      <c r="I524" s="257"/>
      <c r="J524" s="592"/>
      <c r="M524" s="488"/>
      <c r="N524" s="488"/>
      <c r="P524" s="489"/>
      <c r="Q524" s="489"/>
    </row>
    <row r="525" spans="1:242" s="308" customFormat="1" x14ac:dyDescent="0.25">
      <c r="A525" s="226">
        <v>3.1</v>
      </c>
      <c r="B525" s="134" t="s">
        <v>1000</v>
      </c>
      <c r="C525" s="163">
        <v>5.0599999999999996</v>
      </c>
      <c r="D525" s="164" t="s">
        <v>10</v>
      </c>
      <c r="E525" s="20"/>
      <c r="F525" s="600">
        <f t="shared" ref="F525:F536" si="76">ROUND(C525*E525,2)</f>
        <v>0</v>
      </c>
      <c r="G525" s="305"/>
      <c r="H525" s="277"/>
      <c r="I525" s="263"/>
      <c r="J525" s="509"/>
      <c r="K525" s="509"/>
      <c r="L525" s="510"/>
      <c r="M525" s="510"/>
      <c r="N525" s="509"/>
      <c r="O525" s="489"/>
      <c r="P525" s="489"/>
    </row>
    <row r="526" spans="1:242" s="308" customFormat="1" x14ac:dyDescent="0.25">
      <c r="A526" s="227">
        <v>3.2</v>
      </c>
      <c r="B526" s="134" t="s">
        <v>1001</v>
      </c>
      <c r="C526" s="165">
        <v>10.75</v>
      </c>
      <c r="D526" s="164" t="s">
        <v>10</v>
      </c>
      <c r="E526" s="166"/>
      <c r="F526" s="600">
        <f t="shared" si="76"/>
        <v>0</v>
      </c>
      <c r="G526" s="305"/>
      <c r="H526" s="277"/>
      <c r="I526" s="263"/>
      <c r="J526" s="509"/>
      <c r="K526" s="509"/>
      <c r="L526" s="510"/>
      <c r="M526" s="510"/>
      <c r="N526" s="509"/>
      <c r="O526" s="489"/>
      <c r="P526" s="489"/>
    </row>
    <row r="527" spans="1:242" s="308" customFormat="1" x14ac:dyDescent="0.25">
      <c r="A527" s="226">
        <v>3.3</v>
      </c>
      <c r="B527" s="12" t="s">
        <v>1002</v>
      </c>
      <c r="C527" s="165">
        <v>5.13</v>
      </c>
      <c r="D527" s="164" t="s">
        <v>10</v>
      </c>
      <c r="E527" s="167"/>
      <c r="F527" s="600">
        <f t="shared" si="76"/>
        <v>0</v>
      </c>
      <c r="G527" s="305"/>
      <c r="H527" s="277"/>
      <c r="I527" s="263"/>
      <c r="J527" s="509"/>
      <c r="K527" s="509"/>
      <c r="L527" s="510"/>
      <c r="M527" s="510"/>
      <c r="N527" s="509"/>
      <c r="O527" s="489"/>
      <c r="P527" s="489"/>
    </row>
    <row r="528" spans="1:242" s="308" customFormat="1" x14ac:dyDescent="0.25">
      <c r="A528" s="226">
        <v>3.4</v>
      </c>
      <c r="B528" s="134" t="s">
        <v>1003</v>
      </c>
      <c r="C528" s="165">
        <v>0.54</v>
      </c>
      <c r="D528" s="164" t="s">
        <v>10</v>
      </c>
      <c r="E528" s="167"/>
      <c r="F528" s="600">
        <f t="shared" si="76"/>
        <v>0</v>
      </c>
      <c r="G528" s="305"/>
      <c r="H528" s="277"/>
      <c r="I528" s="263"/>
      <c r="J528" s="509"/>
      <c r="K528" s="509"/>
      <c r="L528" s="510"/>
      <c r="M528" s="510"/>
      <c r="N528" s="509"/>
      <c r="O528" s="489"/>
      <c r="P528" s="489"/>
    </row>
    <row r="529" spans="1:17" s="308" customFormat="1" x14ac:dyDescent="0.25">
      <c r="A529" s="227">
        <v>3.5</v>
      </c>
      <c r="B529" s="134" t="s">
        <v>1004</v>
      </c>
      <c r="C529" s="165">
        <v>3.05</v>
      </c>
      <c r="D529" s="164" t="s">
        <v>10</v>
      </c>
      <c r="E529" s="167"/>
      <c r="F529" s="600">
        <f t="shared" si="76"/>
        <v>0</v>
      </c>
      <c r="G529" s="305"/>
      <c r="H529" s="277"/>
      <c r="I529" s="263"/>
      <c r="J529" s="509"/>
      <c r="K529" s="509"/>
      <c r="L529" s="510"/>
      <c r="M529" s="510"/>
      <c r="N529" s="509"/>
      <c r="O529" s="489"/>
      <c r="P529" s="489"/>
    </row>
    <row r="530" spans="1:17" s="308" customFormat="1" x14ac:dyDescent="0.25">
      <c r="A530" s="226">
        <v>3.6</v>
      </c>
      <c r="B530" s="134" t="s">
        <v>1005</v>
      </c>
      <c r="C530" s="165">
        <v>1.08</v>
      </c>
      <c r="D530" s="164" t="s">
        <v>10</v>
      </c>
      <c r="E530" s="167"/>
      <c r="F530" s="600">
        <f t="shared" si="76"/>
        <v>0</v>
      </c>
      <c r="G530" s="305"/>
      <c r="H530" s="277"/>
      <c r="I530" s="263"/>
      <c r="J530" s="509"/>
      <c r="K530" s="509"/>
      <c r="L530" s="510"/>
      <c r="M530" s="510"/>
      <c r="N530" s="509"/>
      <c r="O530" s="489"/>
      <c r="P530" s="489"/>
    </row>
    <row r="531" spans="1:17" s="308" customFormat="1" x14ac:dyDescent="0.25">
      <c r="A531" s="226">
        <v>3.7</v>
      </c>
      <c r="B531" s="134" t="s">
        <v>1006</v>
      </c>
      <c r="C531" s="165">
        <v>2.72</v>
      </c>
      <c r="D531" s="164" t="s">
        <v>10</v>
      </c>
      <c r="E531" s="167"/>
      <c r="F531" s="600">
        <f t="shared" si="76"/>
        <v>0</v>
      </c>
      <c r="G531" s="305"/>
      <c r="H531" s="277"/>
      <c r="I531" s="263"/>
      <c r="J531" s="509"/>
      <c r="K531" s="509"/>
      <c r="L531" s="510"/>
      <c r="M531" s="510"/>
      <c r="N531" s="509"/>
      <c r="O531" s="489"/>
      <c r="P531" s="489"/>
    </row>
    <row r="532" spans="1:17" s="308" customFormat="1" x14ac:dyDescent="0.25">
      <c r="A532" s="227">
        <v>3.8</v>
      </c>
      <c r="B532" s="134" t="s">
        <v>1007</v>
      </c>
      <c r="C532" s="165">
        <v>0.37</v>
      </c>
      <c r="D532" s="164" t="s">
        <v>10</v>
      </c>
      <c r="E532" s="166"/>
      <c r="F532" s="600">
        <f t="shared" si="76"/>
        <v>0</v>
      </c>
      <c r="G532" s="305"/>
      <c r="H532" s="277"/>
      <c r="I532" s="263"/>
      <c r="J532" s="509"/>
      <c r="K532" s="509"/>
      <c r="L532" s="510"/>
      <c r="M532" s="510"/>
      <c r="N532" s="509"/>
      <c r="O532" s="489"/>
      <c r="P532" s="489"/>
    </row>
    <row r="533" spans="1:17" s="308" customFormat="1" x14ac:dyDescent="0.25">
      <c r="A533" s="226">
        <v>3.9</v>
      </c>
      <c r="B533" s="134" t="s">
        <v>1008</v>
      </c>
      <c r="C533" s="165">
        <v>0.68</v>
      </c>
      <c r="D533" s="164" t="s">
        <v>10</v>
      </c>
      <c r="E533" s="166"/>
      <c r="F533" s="600">
        <f t="shared" si="76"/>
        <v>0</v>
      </c>
      <c r="G533" s="305"/>
      <c r="H533" s="277"/>
      <c r="I533" s="263"/>
      <c r="J533" s="509"/>
      <c r="K533" s="509"/>
      <c r="L533" s="510"/>
      <c r="M533" s="510"/>
      <c r="N533" s="509"/>
      <c r="O533" s="489"/>
      <c r="P533" s="489"/>
    </row>
    <row r="534" spans="1:17" s="308" customFormat="1" x14ac:dyDescent="0.25">
      <c r="A534" s="228">
        <v>3.1</v>
      </c>
      <c r="B534" s="134" t="s">
        <v>1009</v>
      </c>
      <c r="C534" s="165">
        <v>0.03</v>
      </c>
      <c r="D534" s="164" t="s">
        <v>10</v>
      </c>
      <c r="E534" s="166"/>
      <c r="F534" s="600">
        <f t="shared" si="76"/>
        <v>0</v>
      </c>
      <c r="G534" s="305"/>
      <c r="H534" s="277"/>
      <c r="I534" s="263"/>
      <c r="J534" s="509"/>
      <c r="K534" s="509"/>
      <c r="L534" s="510"/>
      <c r="M534" s="510"/>
      <c r="N534" s="509"/>
      <c r="O534" s="489"/>
      <c r="P534" s="489"/>
    </row>
    <row r="535" spans="1:17" s="308" customFormat="1" x14ac:dyDescent="0.25">
      <c r="A535" s="229">
        <v>3.11</v>
      </c>
      <c r="B535" s="134" t="s">
        <v>1010</v>
      </c>
      <c r="C535" s="163">
        <v>12.21</v>
      </c>
      <c r="D535" s="164" t="s">
        <v>10</v>
      </c>
      <c r="E535" s="168"/>
      <c r="F535" s="600">
        <f t="shared" si="76"/>
        <v>0</v>
      </c>
      <c r="G535" s="305"/>
      <c r="H535" s="277"/>
      <c r="I535" s="263"/>
      <c r="J535" s="509"/>
      <c r="K535" s="509"/>
      <c r="L535" s="510"/>
      <c r="M535" s="510"/>
      <c r="N535" s="509"/>
      <c r="O535" s="489"/>
      <c r="P535" s="489"/>
    </row>
    <row r="536" spans="1:17" s="308" customFormat="1" x14ac:dyDescent="0.25">
      <c r="A536" s="228">
        <v>3.12</v>
      </c>
      <c r="B536" s="134" t="s">
        <v>1011</v>
      </c>
      <c r="C536" s="163">
        <v>17.600000000000001</v>
      </c>
      <c r="D536" s="164" t="s">
        <v>10</v>
      </c>
      <c r="E536" s="20"/>
      <c r="F536" s="600">
        <f t="shared" si="76"/>
        <v>0</v>
      </c>
      <c r="G536" s="305"/>
      <c r="H536" s="277"/>
      <c r="I536" s="263"/>
      <c r="J536" s="509"/>
      <c r="K536" s="509"/>
      <c r="L536" s="510"/>
      <c r="M536" s="510"/>
      <c r="N536" s="509"/>
      <c r="O536" s="489"/>
      <c r="P536" s="489"/>
    </row>
    <row r="537" spans="1:17" s="308" customFormat="1" x14ac:dyDescent="0.25">
      <c r="A537" s="104"/>
      <c r="B537" s="23"/>
      <c r="C537" s="31"/>
      <c r="D537" s="303"/>
      <c r="E537" s="892"/>
      <c r="F537" s="498"/>
      <c r="G537" s="277"/>
      <c r="H537" s="277"/>
      <c r="I537" s="257"/>
      <c r="J537" s="592"/>
      <c r="M537" s="488"/>
      <c r="N537" s="488"/>
      <c r="P537" s="489"/>
      <c r="Q537" s="489"/>
    </row>
    <row r="538" spans="1:17" s="308" customFormat="1" x14ac:dyDescent="0.25">
      <c r="A538" s="595">
        <f>A524+1</f>
        <v>4</v>
      </c>
      <c r="B538" s="599" t="s">
        <v>187</v>
      </c>
      <c r="C538" s="31"/>
      <c r="D538" s="597"/>
      <c r="E538" s="892"/>
      <c r="F538" s="498"/>
      <c r="G538" s="277"/>
      <c r="H538" s="277"/>
      <c r="I538" s="257"/>
      <c r="J538" s="592"/>
      <c r="M538" s="488"/>
      <c r="N538" s="488"/>
      <c r="P538" s="489"/>
      <c r="Q538" s="489"/>
    </row>
    <row r="539" spans="1:17" s="308" customFormat="1" x14ac:dyDescent="0.25">
      <c r="A539" s="226">
        <f>A538+0.1</f>
        <v>4.0999999999999996</v>
      </c>
      <c r="B539" s="134" t="s">
        <v>1137</v>
      </c>
      <c r="C539" s="163">
        <v>10.78</v>
      </c>
      <c r="D539" s="164" t="s">
        <v>11</v>
      </c>
      <c r="E539" s="20"/>
      <c r="F539" s="600">
        <f t="shared" ref="F539:F540" si="77">ROUND((E539*C539),2)</f>
        <v>0</v>
      </c>
      <c r="G539" s="305"/>
      <c r="H539" s="277"/>
      <c r="I539" s="263"/>
      <c r="J539" s="509"/>
      <c r="K539" s="509"/>
      <c r="L539" s="510"/>
      <c r="M539" s="510"/>
      <c r="N539" s="509"/>
      <c r="O539" s="489"/>
      <c r="P539" s="489"/>
    </row>
    <row r="540" spans="1:17" s="308" customFormat="1" x14ac:dyDescent="0.25">
      <c r="A540" s="601">
        <f>A539+0.1</f>
        <v>4.2</v>
      </c>
      <c r="B540" s="134" t="s">
        <v>1138</v>
      </c>
      <c r="C540" s="31">
        <v>79.94</v>
      </c>
      <c r="D540" s="597" t="s">
        <v>11</v>
      </c>
      <c r="E540" s="892"/>
      <c r="F540" s="498">
        <f t="shared" si="77"/>
        <v>0</v>
      </c>
      <c r="G540" s="277"/>
      <c r="H540" s="277"/>
      <c r="I540" s="257"/>
      <c r="J540" s="592"/>
      <c r="M540" s="491"/>
      <c r="N540" s="491"/>
      <c r="P540" s="492"/>
      <c r="Q540" s="492"/>
    </row>
    <row r="541" spans="1:17" s="560" customFormat="1" x14ac:dyDescent="0.25">
      <c r="A541" s="602"/>
      <c r="B541" s="603"/>
      <c r="C541" s="604"/>
      <c r="D541" s="605"/>
      <c r="E541" s="899"/>
      <c r="F541" s="606"/>
      <c r="G541" s="338"/>
      <c r="H541" s="277"/>
      <c r="I541" s="339"/>
      <c r="J541" s="607"/>
      <c r="M541" s="608"/>
      <c r="N541" s="608"/>
      <c r="P541" s="609"/>
      <c r="Q541" s="609"/>
    </row>
    <row r="542" spans="1:17" s="308" customFormat="1" x14ac:dyDescent="0.25">
      <c r="A542" s="595">
        <f>A538+1</f>
        <v>5</v>
      </c>
      <c r="B542" s="599" t="s">
        <v>27</v>
      </c>
      <c r="C542" s="31"/>
      <c r="D542" s="597"/>
      <c r="E542" s="892"/>
      <c r="F542" s="498"/>
      <c r="G542" s="277"/>
      <c r="H542" s="277"/>
      <c r="I542" s="257"/>
      <c r="J542" s="592"/>
      <c r="M542" s="491"/>
      <c r="N542" s="491"/>
      <c r="P542" s="492"/>
      <c r="Q542" s="492"/>
    </row>
    <row r="543" spans="1:17" s="308" customFormat="1" x14ac:dyDescent="0.25">
      <c r="A543" s="601">
        <f>A542+0.1</f>
        <v>5.0999999999999996</v>
      </c>
      <c r="B543" s="23" t="s">
        <v>28</v>
      </c>
      <c r="C543" s="31">
        <v>225.07</v>
      </c>
      <c r="D543" s="597" t="s">
        <v>11</v>
      </c>
      <c r="E543" s="892"/>
      <c r="F543" s="498">
        <f t="shared" ref="F543:F555" si="78">ROUND((E543*C543),2)</f>
        <v>0</v>
      </c>
      <c r="G543" s="277"/>
      <c r="H543" s="277"/>
      <c r="I543" s="257"/>
      <c r="J543" s="592"/>
      <c r="M543" s="491"/>
      <c r="N543" s="491"/>
      <c r="P543" s="492"/>
      <c r="Q543" s="492"/>
    </row>
    <row r="544" spans="1:17" s="308" customFormat="1" x14ac:dyDescent="0.25">
      <c r="A544" s="601">
        <f t="shared" ref="A544:A551" si="79">A543+0.1</f>
        <v>5.2</v>
      </c>
      <c r="B544" s="23" t="s">
        <v>57</v>
      </c>
      <c r="C544" s="31">
        <v>235.68</v>
      </c>
      <c r="D544" s="597" t="s">
        <v>11</v>
      </c>
      <c r="E544" s="892"/>
      <c r="F544" s="498">
        <f t="shared" si="78"/>
        <v>0</v>
      </c>
      <c r="G544" s="277"/>
      <c r="H544" s="277"/>
      <c r="I544" s="257"/>
      <c r="J544" s="592"/>
      <c r="M544" s="491"/>
      <c r="N544" s="491"/>
      <c r="P544" s="492"/>
      <c r="Q544" s="492"/>
    </row>
    <row r="545" spans="1:17" s="308" customFormat="1" x14ac:dyDescent="0.25">
      <c r="A545" s="601">
        <f t="shared" si="79"/>
        <v>5.3</v>
      </c>
      <c r="B545" s="23" t="s">
        <v>58</v>
      </c>
      <c r="C545" s="31">
        <v>192.98</v>
      </c>
      <c r="D545" s="597" t="s">
        <v>11</v>
      </c>
      <c r="E545" s="892"/>
      <c r="F545" s="498">
        <f t="shared" si="78"/>
        <v>0</v>
      </c>
      <c r="G545" s="277"/>
      <c r="H545" s="277"/>
      <c r="I545" s="257"/>
      <c r="J545" s="592"/>
      <c r="M545" s="491"/>
      <c r="N545" s="491"/>
      <c r="P545" s="492"/>
      <c r="Q545" s="492"/>
    </row>
    <row r="546" spans="1:17" s="308" customFormat="1" x14ac:dyDescent="0.25">
      <c r="A546" s="601">
        <f t="shared" si="79"/>
        <v>5.4</v>
      </c>
      <c r="B546" s="23" t="s">
        <v>258</v>
      </c>
      <c r="C546" s="31">
        <v>122.08</v>
      </c>
      <c r="D546" s="597" t="s">
        <v>11</v>
      </c>
      <c r="E546" s="892"/>
      <c r="F546" s="498">
        <f t="shared" si="78"/>
        <v>0</v>
      </c>
      <c r="G546" s="277"/>
      <c r="H546" s="277"/>
      <c r="I546" s="257"/>
      <c r="J546" s="592"/>
      <c r="M546" s="491"/>
      <c r="N546" s="491"/>
      <c r="P546" s="492"/>
      <c r="Q546" s="492"/>
    </row>
    <row r="547" spans="1:17" s="308" customFormat="1" x14ac:dyDescent="0.25">
      <c r="A547" s="601">
        <f t="shared" si="79"/>
        <v>5.5</v>
      </c>
      <c r="B547" s="23" t="s">
        <v>259</v>
      </c>
      <c r="C547" s="31">
        <v>135.36000000000001</v>
      </c>
      <c r="D547" s="597" t="s">
        <v>11</v>
      </c>
      <c r="E547" s="21"/>
      <c r="F547" s="498">
        <f t="shared" si="78"/>
        <v>0</v>
      </c>
      <c r="G547" s="277"/>
      <c r="H547" s="277"/>
      <c r="I547" s="257"/>
      <c r="J547" s="592"/>
      <c r="M547" s="491"/>
      <c r="N547" s="491"/>
      <c r="P547" s="492"/>
      <c r="Q547" s="492"/>
    </row>
    <row r="548" spans="1:17" s="308" customFormat="1" x14ac:dyDescent="0.25">
      <c r="A548" s="601">
        <f t="shared" si="79"/>
        <v>5.6</v>
      </c>
      <c r="B548" s="23" t="s">
        <v>32</v>
      </c>
      <c r="C548" s="31">
        <v>298.8</v>
      </c>
      <c r="D548" s="597" t="s">
        <v>13</v>
      </c>
      <c r="E548" s="892"/>
      <c r="F548" s="498">
        <f t="shared" si="78"/>
        <v>0</v>
      </c>
      <c r="G548" s="277"/>
      <c r="H548" s="277"/>
      <c r="I548" s="257"/>
      <c r="J548" s="592"/>
      <c r="M548" s="491"/>
      <c r="N548" s="491"/>
      <c r="P548" s="492"/>
      <c r="Q548" s="492"/>
    </row>
    <row r="549" spans="1:17" s="308" customFormat="1" x14ac:dyDescent="0.25">
      <c r="A549" s="601">
        <f t="shared" si="79"/>
        <v>5.7</v>
      </c>
      <c r="B549" s="23" t="s">
        <v>167</v>
      </c>
      <c r="C549" s="610">
        <v>53.61</v>
      </c>
      <c r="D549" s="597" t="s">
        <v>13</v>
      </c>
      <c r="E549" s="900"/>
      <c r="F549" s="498">
        <f t="shared" si="78"/>
        <v>0</v>
      </c>
      <c r="G549" s="277"/>
      <c r="H549" s="277"/>
      <c r="I549" s="257"/>
      <c r="J549" s="592"/>
      <c r="M549" s="491"/>
      <c r="N549" s="491"/>
      <c r="P549" s="492"/>
      <c r="Q549" s="492"/>
    </row>
    <row r="550" spans="1:17" s="308" customFormat="1" x14ac:dyDescent="0.25">
      <c r="A550" s="601">
        <f t="shared" si="79"/>
        <v>5.8</v>
      </c>
      <c r="B550" s="23" t="s">
        <v>65</v>
      </c>
      <c r="C550" s="31">
        <v>53.61</v>
      </c>
      <c r="D550" s="597" t="s">
        <v>13</v>
      </c>
      <c r="E550" s="892"/>
      <c r="F550" s="498">
        <f t="shared" si="78"/>
        <v>0</v>
      </c>
      <c r="G550" s="277"/>
      <c r="H550" s="277"/>
      <c r="I550" s="257"/>
      <c r="J550" s="592"/>
      <c r="M550" s="491"/>
      <c r="N550" s="491"/>
      <c r="P550" s="492"/>
      <c r="Q550" s="492"/>
    </row>
    <row r="551" spans="1:17" s="308" customFormat="1" x14ac:dyDescent="0.25">
      <c r="A551" s="601">
        <f t="shared" si="79"/>
        <v>5.9</v>
      </c>
      <c r="B551" s="611" t="s">
        <v>1013</v>
      </c>
      <c r="C551" s="31">
        <v>4</v>
      </c>
      <c r="D551" s="597" t="s">
        <v>12</v>
      </c>
      <c r="E551" s="892"/>
      <c r="F551" s="498">
        <f>ROUND((E551*C551),2)</f>
        <v>0</v>
      </c>
      <c r="G551" s="277"/>
      <c r="H551" s="277"/>
      <c r="I551" s="257"/>
      <c r="J551" s="592"/>
      <c r="M551" s="491"/>
      <c r="N551" s="491"/>
      <c r="P551" s="492"/>
      <c r="Q551" s="492"/>
    </row>
    <row r="552" spans="1:17" s="308" customFormat="1" x14ac:dyDescent="0.25">
      <c r="A552" s="612">
        <v>5.0999999999999996</v>
      </c>
      <c r="B552" s="23" t="s">
        <v>260</v>
      </c>
      <c r="C552" s="497">
        <v>550.74</v>
      </c>
      <c r="D552" s="597" t="s">
        <v>11</v>
      </c>
      <c r="E552" s="892"/>
      <c r="F552" s="498">
        <f t="shared" si="78"/>
        <v>0</v>
      </c>
      <c r="G552" s="277"/>
      <c r="H552" s="277"/>
      <c r="I552" s="257"/>
      <c r="J552" s="592"/>
      <c r="M552" s="491"/>
      <c r="N552" s="491"/>
      <c r="P552" s="492"/>
      <c r="Q552" s="492"/>
    </row>
    <row r="553" spans="1:17" s="549" customFormat="1" x14ac:dyDescent="0.25">
      <c r="A553" s="612">
        <v>5.1100000000000003</v>
      </c>
      <c r="B553" s="134" t="s">
        <v>1139</v>
      </c>
      <c r="C553" s="163">
        <v>1</v>
      </c>
      <c r="D553" s="159" t="s">
        <v>33</v>
      </c>
      <c r="E553" s="20"/>
      <c r="F553" s="600">
        <f>ROUND(C553*E553,2)</f>
        <v>0</v>
      </c>
      <c r="G553" s="305"/>
      <c r="H553" s="277"/>
      <c r="I553" s="613"/>
      <c r="J553" s="614"/>
      <c r="K553" s="614"/>
      <c r="L553" s="615"/>
      <c r="M553" s="615"/>
      <c r="N553" s="614"/>
      <c r="O553" s="489"/>
      <c r="P553" s="489"/>
    </row>
    <row r="554" spans="1:17" s="308" customFormat="1" x14ac:dyDescent="0.25">
      <c r="A554" s="616"/>
      <c r="B554" s="599"/>
      <c r="C554" s="31"/>
      <c r="D554" s="597"/>
      <c r="E554" s="892"/>
      <c r="F554" s="498"/>
      <c r="G554" s="277"/>
      <c r="H554" s="277"/>
      <c r="I554" s="257"/>
      <c r="J554" s="592"/>
      <c r="M554" s="491"/>
      <c r="N554" s="491"/>
      <c r="P554" s="492"/>
      <c r="Q554" s="492"/>
    </row>
    <row r="555" spans="1:17" s="308" customFormat="1" x14ac:dyDescent="0.25">
      <c r="A555" s="616">
        <f>A542+1</f>
        <v>6</v>
      </c>
      <c r="B555" s="611" t="s">
        <v>590</v>
      </c>
      <c r="C555" s="31">
        <v>55.6</v>
      </c>
      <c r="D555" s="597" t="s">
        <v>11</v>
      </c>
      <c r="E555" s="892"/>
      <c r="F555" s="498">
        <f t="shared" si="78"/>
        <v>0</v>
      </c>
      <c r="G555" s="277"/>
      <c r="H555" s="277"/>
      <c r="I555" s="257"/>
      <c r="J555" s="592"/>
      <c r="M555" s="491"/>
      <c r="N555" s="491"/>
      <c r="P555" s="492"/>
      <c r="Q555" s="492"/>
    </row>
    <row r="556" spans="1:17" s="308" customFormat="1" x14ac:dyDescent="0.25">
      <c r="A556" s="598"/>
      <c r="B556" s="611"/>
      <c r="C556" s="610"/>
      <c r="D556" s="597"/>
      <c r="E556" s="892"/>
      <c r="F556" s="498"/>
      <c r="G556" s="277"/>
      <c r="H556" s="277"/>
      <c r="I556" s="257"/>
      <c r="J556" s="592"/>
      <c r="M556" s="491"/>
      <c r="N556" s="491"/>
      <c r="P556" s="492"/>
      <c r="Q556" s="492"/>
    </row>
    <row r="557" spans="1:17" s="354" customFormat="1" x14ac:dyDescent="0.25">
      <c r="A557" s="230">
        <v>7</v>
      </c>
      <c r="B557" s="169" t="s">
        <v>34</v>
      </c>
      <c r="C557" s="2"/>
      <c r="D557" s="127"/>
      <c r="E557" s="6"/>
      <c r="F557" s="501"/>
      <c r="G557" s="305"/>
      <c r="H557" s="277"/>
      <c r="I557" s="263"/>
      <c r="J557" s="509"/>
      <c r="K557" s="509"/>
      <c r="L557" s="510"/>
      <c r="M557" s="510"/>
      <c r="N557" s="509"/>
      <c r="O557" s="577"/>
      <c r="P557" s="577"/>
    </row>
    <row r="558" spans="1:17" s="354" customFormat="1" x14ac:dyDescent="0.25">
      <c r="A558" s="207">
        <v>7.1</v>
      </c>
      <c r="B558" s="134" t="s">
        <v>1012</v>
      </c>
      <c r="C558" s="2">
        <v>2</v>
      </c>
      <c r="D558" s="127" t="s">
        <v>12</v>
      </c>
      <c r="E558" s="6"/>
      <c r="F558" s="501">
        <f>ROUND(C558*E558,2)</f>
        <v>0</v>
      </c>
      <c r="G558" s="305"/>
      <c r="H558" s="277"/>
      <c r="I558" s="263"/>
      <c r="J558" s="509"/>
      <c r="K558" s="509"/>
      <c r="L558" s="510"/>
      <c r="M558" s="510"/>
      <c r="N558" s="509"/>
      <c r="O558" s="577"/>
      <c r="P558" s="577"/>
    </row>
    <row r="559" spans="1:17" s="354" customFormat="1" x14ac:dyDescent="0.25">
      <c r="A559" s="207">
        <v>7.2</v>
      </c>
      <c r="B559" s="134" t="s">
        <v>59</v>
      </c>
      <c r="C559" s="2">
        <v>108.46</v>
      </c>
      <c r="D559" s="127" t="s">
        <v>16</v>
      </c>
      <c r="E559" s="892"/>
      <c r="F559" s="501">
        <f>ROUND(C559*E559,2)</f>
        <v>0</v>
      </c>
      <c r="G559" s="305"/>
      <c r="H559" s="277"/>
      <c r="I559" s="263"/>
      <c r="J559" s="509"/>
      <c r="K559" s="509"/>
      <c r="L559" s="510"/>
      <c r="M559" s="510"/>
      <c r="N559" s="509"/>
      <c r="O559" s="577"/>
      <c r="P559" s="577"/>
    </row>
    <row r="560" spans="1:17" s="354" customFormat="1" x14ac:dyDescent="0.25">
      <c r="A560" s="207">
        <v>7.3</v>
      </c>
      <c r="B560" s="134" t="s">
        <v>1321</v>
      </c>
      <c r="C560" s="2">
        <v>1</v>
      </c>
      <c r="D560" s="127" t="s">
        <v>12</v>
      </c>
      <c r="E560" s="6"/>
      <c r="F560" s="501">
        <f>ROUND(C560*E560,2)</f>
        <v>0</v>
      </c>
      <c r="G560" s="305"/>
      <c r="H560" s="277"/>
      <c r="I560" s="263"/>
      <c r="J560" s="509"/>
      <c r="K560" s="509"/>
      <c r="L560" s="510"/>
      <c r="M560" s="510"/>
      <c r="N560" s="509"/>
      <c r="O560" s="577"/>
      <c r="P560" s="577"/>
    </row>
    <row r="561" spans="1:17" s="308" customFormat="1" x14ac:dyDescent="0.25">
      <c r="A561" s="598"/>
      <c r="B561" s="611"/>
      <c r="C561" s="617"/>
      <c r="D561" s="351"/>
      <c r="E561" s="892"/>
      <c r="F561" s="498"/>
      <c r="G561" s="277"/>
      <c r="H561" s="277"/>
      <c r="I561" s="257"/>
      <c r="J561" s="592"/>
      <c r="M561" s="488"/>
      <c r="N561" s="488"/>
      <c r="P561" s="489"/>
      <c r="Q561" s="489"/>
    </row>
    <row r="562" spans="1:17" s="308" customFormat="1" x14ac:dyDescent="0.25">
      <c r="A562" s="595">
        <v>8</v>
      </c>
      <c r="B562" s="599" t="s">
        <v>60</v>
      </c>
      <c r="C562" s="617"/>
      <c r="D562" s="597"/>
      <c r="E562" s="892"/>
      <c r="F562" s="498"/>
      <c r="G562" s="277"/>
      <c r="H562" s="277"/>
      <c r="I562" s="257"/>
      <c r="J562" s="592"/>
      <c r="M562" s="488"/>
      <c r="N562" s="488"/>
      <c r="P562" s="489"/>
      <c r="Q562" s="489"/>
    </row>
    <row r="563" spans="1:17" s="308" customFormat="1" x14ac:dyDescent="0.25">
      <c r="A563" s="598">
        <f>A562+0.1</f>
        <v>8.1</v>
      </c>
      <c r="B563" s="170" t="s">
        <v>1014</v>
      </c>
      <c r="C563" s="163">
        <f>34*3.28*30</f>
        <v>3345.6</v>
      </c>
      <c r="D563" s="597" t="s">
        <v>171</v>
      </c>
      <c r="E563" s="892"/>
      <c r="F563" s="498">
        <f t="shared" ref="F563:F569" si="80">ROUND((E563*C563),2)</f>
        <v>0</v>
      </c>
      <c r="G563" s="277"/>
      <c r="H563" s="277"/>
      <c r="I563" s="257"/>
      <c r="J563" s="592"/>
      <c r="M563" s="488"/>
      <c r="N563" s="488"/>
      <c r="P563" s="489"/>
      <c r="Q563" s="489"/>
    </row>
    <row r="564" spans="1:17" s="308" customFormat="1" x14ac:dyDescent="0.25">
      <c r="A564" s="598">
        <f t="shared" ref="A564:A568" si="81">A563+0.1</f>
        <v>8.1999999999999993</v>
      </c>
      <c r="B564" s="170" t="s">
        <v>1015</v>
      </c>
      <c r="C564" s="163">
        <v>98</v>
      </c>
      <c r="D564" s="597" t="s">
        <v>171</v>
      </c>
      <c r="E564" s="892"/>
      <c r="F564" s="498">
        <f t="shared" si="80"/>
        <v>0</v>
      </c>
      <c r="G564" s="277"/>
      <c r="H564" s="277"/>
      <c r="I564" s="257"/>
      <c r="J564" s="592"/>
      <c r="M564" s="488"/>
      <c r="N564" s="488"/>
      <c r="P564" s="489"/>
      <c r="Q564" s="489"/>
    </row>
    <row r="565" spans="1:17" s="308" customFormat="1" x14ac:dyDescent="0.25">
      <c r="A565" s="598">
        <f t="shared" si="81"/>
        <v>8.3000000000000007</v>
      </c>
      <c r="B565" s="134" t="s">
        <v>1016</v>
      </c>
      <c r="C565" s="610">
        <v>4</v>
      </c>
      <c r="D565" s="597" t="s">
        <v>12</v>
      </c>
      <c r="E565" s="892"/>
      <c r="F565" s="498">
        <f t="shared" si="80"/>
        <v>0</v>
      </c>
      <c r="G565" s="277"/>
      <c r="H565" s="277"/>
      <c r="I565" s="257"/>
      <c r="J565" s="592"/>
      <c r="M565" s="488"/>
      <c r="N565" s="488"/>
      <c r="P565" s="489"/>
      <c r="Q565" s="489"/>
    </row>
    <row r="566" spans="1:17" s="308" customFormat="1" x14ac:dyDescent="0.25">
      <c r="A566" s="598">
        <f t="shared" si="81"/>
        <v>8.4</v>
      </c>
      <c r="B566" s="134" t="s">
        <v>1017</v>
      </c>
      <c r="C566" s="610">
        <v>4</v>
      </c>
      <c r="D566" s="597" t="s">
        <v>12</v>
      </c>
      <c r="E566" s="892"/>
      <c r="F566" s="498">
        <f t="shared" si="80"/>
        <v>0</v>
      </c>
      <c r="G566" s="277"/>
      <c r="H566" s="277"/>
      <c r="I566" s="257"/>
      <c r="J566" s="592"/>
      <c r="M566" s="488"/>
      <c r="N566" s="488"/>
      <c r="P566" s="489"/>
      <c r="Q566" s="489"/>
    </row>
    <row r="567" spans="1:17" s="308" customFormat="1" x14ac:dyDescent="0.25">
      <c r="A567" s="598">
        <f t="shared" si="81"/>
        <v>8.5</v>
      </c>
      <c r="B567" s="618" t="s">
        <v>1024</v>
      </c>
      <c r="C567" s="31">
        <v>1</v>
      </c>
      <c r="D567" s="597" t="s">
        <v>12</v>
      </c>
      <c r="E567" s="892"/>
      <c r="F567" s="498">
        <f t="shared" si="80"/>
        <v>0</v>
      </c>
      <c r="G567" s="277"/>
      <c r="H567" s="277"/>
      <c r="I567" s="257"/>
      <c r="J567" s="592"/>
      <c r="M567" s="488"/>
      <c r="N567" s="488"/>
      <c r="P567" s="489"/>
      <c r="Q567" s="489"/>
    </row>
    <row r="568" spans="1:17" s="308" customFormat="1" x14ac:dyDescent="0.25">
      <c r="A568" s="598">
        <f t="shared" si="81"/>
        <v>8.6</v>
      </c>
      <c r="B568" s="618" t="s">
        <v>1025</v>
      </c>
      <c r="C568" s="31">
        <v>1</v>
      </c>
      <c r="D568" s="597" t="s">
        <v>12</v>
      </c>
      <c r="E568" s="901"/>
      <c r="F568" s="498">
        <f t="shared" ref="F568" si="82">ROUND((E568*C568),2)</f>
        <v>0</v>
      </c>
      <c r="G568" s="277"/>
      <c r="H568" s="277"/>
      <c r="I568" s="257"/>
      <c r="J568" s="592"/>
      <c r="M568" s="488"/>
      <c r="N568" s="488"/>
      <c r="P568" s="489"/>
      <c r="Q568" s="489"/>
    </row>
    <row r="569" spans="1:17" s="308" customFormat="1" x14ac:dyDescent="0.25">
      <c r="A569" s="598">
        <f>A567+0.1</f>
        <v>8.6</v>
      </c>
      <c r="B569" s="170" t="s">
        <v>61</v>
      </c>
      <c r="C569" s="31">
        <v>1</v>
      </c>
      <c r="D569" s="597" t="s">
        <v>12</v>
      </c>
      <c r="E569" s="892"/>
      <c r="F569" s="498">
        <f t="shared" si="80"/>
        <v>0</v>
      </c>
      <c r="G569" s="277"/>
      <c r="H569" s="277"/>
      <c r="I569" s="257"/>
      <c r="J569" s="592"/>
      <c r="M569" s="488"/>
      <c r="N569" s="488"/>
      <c r="P569" s="489"/>
      <c r="Q569" s="489"/>
    </row>
    <row r="570" spans="1:17" s="460" customFormat="1" x14ac:dyDescent="0.25">
      <c r="A570" s="598"/>
      <c r="B570" s="611"/>
      <c r="C570" s="497"/>
      <c r="D570" s="597"/>
      <c r="E570" s="892"/>
      <c r="F570" s="498"/>
      <c r="G570" s="277"/>
      <c r="H570" s="277"/>
      <c r="I570" s="257"/>
      <c r="J570" s="592"/>
    </row>
    <row r="571" spans="1:17" s="308" customFormat="1" x14ac:dyDescent="0.25">
      <c r="A571" s="595">
        <f>A562+1</f>
        <v>9</v>
      </c>
      <c r="B571" s="599" t="s">
        <v>585</v>
      </c>
      <c r="C571" s="31"/>
      <c r="D571" s="597"/>
      <c r="E571" s="892"/>
      <c r="F571" s="498"/>
      <c r="G571" s="277"/>
      <c r="H571" s="277"/>
      <c r="I571" s="257"/>
      <c r="J571" s="592"/>
      <c r="M571" s="488"/>
      <c r="N571" s="488"/>
      <c r="P571" s="489"/>
      <c r="Q571" s="489"/>
    </row>
    <row r="572" spans="1:17" s="308" customFormat="1" x14ac:dyDescent="0.25">
      <c r="A572" s="231">
        <v>9.1</v>
      </c>
      <c r="B572" s="170" t="s">
        <v>1018</v>
      </c>
      <c r="C572" s="163">
        <v>18</v>
      </c>
      <c r="D572" s="171" t="s">
        <v>12</v>
      </c>
      <c r="E572" s="20"/>
      <c r="F572" s="600">
        <f t="shared" ref="F572:F579" si="83">ROUND(C572*E572,2)</f>
        <v>0</v>
      </c>
      <c r="G572" s="305"/>
      <c r="H572" s="277"/>
      <c r="I572" s="263"/>
      <c r="J572" s="509"/>
      <c r="K572" s="509"/>
      <c r="L572" s="515"/>
      <c r="M572" s="515"/>
      <c r="N572" s="509"/>
      <c r="O572" s="492"/>
      <c r="P572" s="492"/>
    </row>
    <row r="573" spans="1:17" s="308" customFormat="1" x14ac:dyDescent="0.25">
      <c r="A573" s="231">
        <v>9.1999999999999993</v>
      </c>
      <c r="B573" s="170" t="s">
        <v>1019</v>
      </c>
      <c r="C573" s="163">
        <v>20</v>
      </c>
      <c r="D573" s="171" t="s">
        <v>12</v>
      </c>
      <c r="E573" s="20"/>
      <c r="F573" s="600">
        <f t="shared" si="83"/>
        <v>0</v>
      </c>
      <c r="G573" s="305"/>
      <c r="H573" s="277"/>
      <c r="I573" s="263"/>
      <c r="J573" s="509"/>
      <c r="K573" s="509"/>
      <c r="L573" s="515"/>
      <c r="M573" s="515"/>
      <c r="N573" s="509"/>
      <c r="O573" s="492"/>
      <c r="P573" s="492"/>
    </row>
    <row r="574" spans="1:17" s="308" customFormat="1" x14ac:dyDescent="0.25">
      <c r="A574" s="231">
        <v>9.3000000000000007</v>
      </c>
      <c r="B574" s="203" t="s">
        <v>396</v>
      </c>
      <c r="C574" s="163">
        <v>2</v>
      </c>
      <c r="D574" s="171" t="s">
        <v>12</v>
      </c>
      <c r="E574" s="20"/>
      <c r="F574" s="600">
        <f t="shared" si="83"/>
        <v>0</v>
      </c>
      <c r="G574" s="305"/>
      <c r="H574" s="277"/>
      <c r="I574" s="263"/>
      <c r="J574" s="509"/>
      <c r="K574" s="509"/>
      <c r="L574" s="515"/>
      <c r="M574" s="515"/>
      <c r="N574" s="509"/>
      <c r="O574" s="492"/>
      <c r="P574" s="492"/>
    </row>
    <row r="575" spans="1:17" s="308" customFormat="1" x14ac:dyDescent="0.25">
      <c r="A575" s="231">
        <v>9.4</v>
      </c>
      <c r="B575" s="203" t="s">
        <v>982</v>
      </c>
      <c r="C575" s="163">
        <v>1</v>
      </c>
      <c r="D575" s="171" t="s">
        <v>12</v>
      </c>
      <c r="E575" s="20"/>
      <c r="F575" s="600">
        <f t="shared" si="83"/>
        <v>0</v>
      </c>
      <c r="G575" s="305"/>
      <c r="H575" s="277"/>
      <c r="I575" s="263"/>
      <c r="J575" s="509"/>
      <c r="K575" s="509"/>
      <c r="L575" s="515"/>
      <c r="M575" s="515"/>
      <c r="N575" s="509"/>
      <c r="O575" s="492"/>
      <c r="P575" s="492"/>
    </row>
    <row r="576" spans="1:17" s="308" customFormat="1" x14ac:dyDescent="0.25">
      <c r="A576" s="231">
        <v>9.5</v>
      </c>
      <c r="B576" s="203" t="s">
        <v>1020</v>
      </c>
      <c r="C576" s="163">
        <v>2</v>
      </c>
      <c r="D576" s="171" t="s">
        <v>12</v>
      </c>
      <c r="E576" s="20"/>
      <c r="F576" s="600">
        <f t="shared" si="83"/>
        <v>0</v>
      </c>
      <c r="G576" s="305"/>
      <c r="H576" s="277"/>
      <c r="I576" s="263"/>
      <c r="J576" s="509"/>
      <c r="K576" s="509"/>
      <c r="L576" s="515"/>
      <c r="M576" s="515"/>
      <c r="N576" s="509"/>
      <c r="O576" s="492"/>
      <c r="P576" s="492"/>
    </row>
    <row r="577" spans="1:17" s="308" customFormat="1" x14ac:dyDescent="0.25">
      <c r="A577" s="231">
        <v>9.6</v>
      </c>
      <c r="B577" s="203" t="s">
        <v>1021</v>
      </c>
      <c r="C577" s="163">
        <v>14</v>
      </c>
      <c r="D577" s="171" t="s">
        <v>12</v>
      </c>
      <c r="E577" s="20"/>
      <c r="F577" s="600">
        <f t="shared" si="83"/>
        <v>0</v>
      </c>
      <c r="G577" s="305"/>
      <c r="H577" s="277"/>
      <c r="I577" s="263"/>
      <c r="J577" s="509"/>
      <c r="K577" s="509"/>
      <c r="L577" s="515"/>
      <c r="M577" s="515"/>
      <c r="N577" s="509"/>
      <c r="O577" s="492"/>
      <c r="P577" s="492"/>
    </row>
    <row r="578" spans="1:17" s="308" customFormat="1" x14ac:dyDescent="0.25">
      <c r="A578" s="231">
        <v>9.6999999999999993</v>
      </c>
      <c r="B578" s="203" t="s">
        <v>1022</v>
      </c>
      <c r="C578" s="163">
        <v>1</v>
      </c>
      <c r="D578" s="171" t="s">
        <v>12</v>
      </c>
      <c r="E578" s="20"/>
      <c r="F578" s="600">
        <f t="shared" si="83"/>
        <v>0</v>
      </c>
      <c r="G578" s="305"/>
      <c r="H578" s="277"/>
      <c r="I578" s="263"/>
      <c r="J578" s="509"/>
      <c r="K578" s="509"/>
      <c r="L578" s="515"/>
      <c r="M578" s="515"/>
      <c r="N578" s="509"/>
      <c r="O578" s="492"/>
      <c r="P578" s="492"/>
    </row>
    <row r="579" spans="1:17" s="308" customFormat="1" x14ac:dyDescent="0.25">
      <c r="A579" s="231">
        <v>9.8000000000000007</v>
      </c>
      <c r="B579" s="203" t="s">
        <v>1023</v>
      </c>
      <c r="C579" s="163">
        <v>2</v>
      </c>
      <c r="D579" s="171" t="s">
        <v>12</v>
      </c>
      <c r="E579" s="20"/>
      <c r="F579" s="600">
        <f t="shared" si="83"/>
        <v>0</v>
      </c>
      <c r="G579" s="305"/>
      <c r="H579" s="277"/>
      <c r="I579" s="263"/>
      <c r="J579" s="509"/>
      <c r="K579" s="509"/>
      <c r="L579" s="515"/>
      <c r="M579" s="515"/>
      <c r="N579" s="509"/>
      <c r="O579" s="492"/>
      <c r="P579" s="492"/>
    </row>
    <row r="580" spans="1:17" s="308" customFormat="1" x14ac:dyDescent="0.25">
      <c r="A580" s="104"/>
      <c r="B580" s="23"/>
      <c r="C580" s="31"/>
      <c r="D580" s="597"/>
      <c r="E580" s="892"/>
      <c r="F580" s="498"/>
      <c r="G580" s="277"/>
      <c r="H580" s="277"/>
      <c r="I580" s="257"/>
      <c r="J580" s="592"/>
      <c r="M580" s="491"/>
      <c r="N580" s="491"/>
      <c r="P580" s="492"/>
      <c r="Q580" s="492"/>
    </row>
    <row r="581" spans="1:17" s="308" customFormat="1" x14ac:dyDescent="0.25">
      <c r="A581" s="595">
        <v>10</v>
      </c>
      <c r="B581" s="599" t="s">
        <v>262</v>
      </c>
      <c r="C581" s="31"/>
      <c r="D581" s="597"/>
      <c r="E581" s="892"/>
      <c r="F581" s="498"/>
      <c r="G581" s="277"/>
      <c r="H581" s="277"/>
      <c r="I581" s="257"/>
      <c r="J581" s="592"/>
      <c r="M581" s="491"/>
      <c r="N581" s="491"/>
      <c r="P581" s="492"/>
      <c r="Q581" s="492"/>
    </row>
    <row r="582" spans="1:17" s="308" customFormat="1" ht="25.5" x14ac:dyDescent="0.25">
      <c r="A582" s="229">
        <f>A581+0.1</f>
        <v>10.1</v>
      </c>
      <c r="B582" s="619" t="s">
        <v>263</v>
      </c>
      <c r="C582" s="620">
        <v>4</v>
      </c>
      <c r="D582" s="621" t="s">
        <v>12</v>
      </c>
      <c r="E582" s="902"/>
      <c r="F582" s="622">
        <f t="shared" ref="F582:F594" si="84">ROUND((E582*C582),2)</f>
        <v>0</v>
      </c>
      <c r="G582" s="277"/>
      <c r="H582" s="277"/>
      <c r="I582" s="257"/>
      <c r="J582" s="592"/>
      <c r="M582" s="488"/>
      <c r="N582" s="488"/>
      <c r="P582" s="489"/>
      <c r="Q582" s="489"/>
    </row>
    <row r="583" spans="1:17" s="308" customFormat="1" x14ac:dyDescent="0.25">
      <c r="A583" s="229">
        <f t="shared" ref="A583:A584" si="85">A582+0.1</f>
        <v>10.199999999999999</v>
      </c>
      <c r="B583" s="619" t="s">
        <v>264</v>
      </c>
      <c r="C583" s="620">
        <v>22</v>
      </c>
      <c r="D583" s="621" t="s">
        <v>12</v>
      </c>
      <c r="E583" s="902"/>
      <c r="F583" s="622">
        <f t="shared" ref="F583:F584" si="86">ROUND((E583*C583),2)</f>
        <v>0</v>
      </c>
      <c r="G583" s="277"/>
      <c r="H583" s="277"/>
      <c r="I583" s="257"/>
      <c r="J583" s="592"/>
      <c r="M583" s="488"/>
      <c r="N583" s="488"/>
      <c r="P583" s="489"/>
      <c r="Q583" s="489"/>
    </row>
    <row r="584" spans="1:17" s="308" customFormat="1" x14ac:dyDescent="0.25">
      <c r="A584" s="229">
        <f t="shared" si="85"/>
        <v>10.3</v>
      </c>
      <c r="B584" s="619" t="s">
        <v>189</v>
      </c>
      <c r="C584" s="620">
        <v>1</v>
      </c>
      <c r="D584" s="621" t="s">
        <v>12</v>
      </c>
      <c r="E584" s="902"/>
      <c r="F584" s="622">
        <f t="shared" si="86"/>
        <v>0</v>
      </c>
      <c r="G584" s="277"/>
      <c r="H584" s="277"/>
      <c r="I584" s="257"/>
      <c r="J584" s="592"/>
      <c r="M584" s="488"/>
      <c r="N584" s="488"/>
      <c r="P584" s="489"/>
      <c r="Q584" s="489"/>
    </row>
    <row r="585" spans="1:17" s="308" customFormat="1" x14ac:dyDescent="0.25">
      <c r="A585" s="229">
        <v>10.4</v>
      </c>
      <c r="B585" s="619" t="s">
        <v>1026</v>
      </c>
      <c r="C585" s="620">
        <v>1</v>
      </c>
      <c r="D585" s="621" t="s">
        <v>12</v>
      </c>
      <c r="E585" s="902"/>
      <c r="F585" s="622">
        <f t="shared" ref="F585:F587" si="87">ROUND(C585*E585,2)</f>
        <v>0</v>
      </c>
      <c r="G585" s="277"/>
      <c r="H585" s="277"/>
      <c r="I585" s="257"/>
      <c r="J585" s="592"/>
      <c r="M585" s="488"/>
      <c r="N585" s="488"/>
      <c r="P585" s="489"/>
      <c r="Q585" s="489"/>
    </row>
    <row r="586" spans="1:17" s="308" customFormat="1" x14ac:dyDescent="0.25">
      <c r="A586" s="229">
        <v>10.5</v>
      </c>
      <c r="B586" s="619" t="s">
        <v>1027</v>
      </c>
      <c r="C586" s="620">
        <v>1</v>
      </c>
      <c r="D586" s="621" t="s">
        <v>33</v>
      </c>
      <c r="E586" s="902"/>
      <c r="F586" s="622">
        <f t="shared" si="87"/>
        <v>0</v>
      </c>
      <c r="G586" s="277"/>
      <c r="H586" s="277"/>
      <c r="I586" s="257"/>
      <c r="J586" s="592"/>
      <c r="M586" s="488"/>
      <c r="N586" s="488"/>
      <c r="P586" s="489"/>
      <c r="Q586" s="489"/>
    </row>
    <row r="587" spans="1:17" s="308" customFormat="1" ht="25.5" x14ac:dyDescent="0.25">
      <c r="A587" s="229">
        <v>10.6</v>
      </c>
      <c r="B587" s="619" t="s">
        <v>1028</v>
      </c>
      <c r="C587" s="620">
        <v>1</v>
      </c>
      <c r="D587" s="621" t="s">
        <v>12</v>
      </c>
      <c r="E587" s="902"/>
      <c r="F587" s="622">
        <f t="shared" si="87"/>
        <v>0</v>
      </c>
      <c r="G587" s="277"/>
      <c r="H587" s="277"/>
      <c r="I587" s="257"/>
      <c r="J587" s="592"/>
      <c r="M587" s="488"/>
      <c r="N587" s="488"/>
      <c r="P587" s="489"/>
      <c r="Q587" s="489"/>
    </row>
    <row r="588" spans="1:17" s="308" customFormat="1" x14ac:dyDescent="0.25">
      <c r="A588" s="229">
        <v>10.7</v>
      </c>
      <c r="B588" s="619" t="s">
        <v>1029</v>
      </c>
      <c r="C588" s="620">
        <v>3</v>
      </c>
      <c r="D588" s="621" t="s">
        <v>12</v>
      </c>
      <c r="E588" s="902"/>
      <c r="F588" s="622">
        <f>ROUND((E588*C588),2)</f>
        <v>0</v>
      </c>
      <c r="G588" s="277"/>
      <c r="H588" s="277"/>
      <c r="I588" s="257"/>
      <c r="J588" s="592"/>
      <c r="M588" s="488"/>
      <c r="N588" s="488"/>
      <c r="P588" s="489"/>
      <c r="Q588" s="489"/>
    </row>
    <row r="589" spans="1:17" s="308" customFormat="1" x14ac:dyDescent="0.25">
      <c r="A589" s="229">
        <v>10.8</v>
      </c>
      <c r="B589" s="619" t="s">
        <v>265</v>
      </c>
      <c r="C589" s="620">
        <v>2</v>
      </c>
      <c r="D589" s="621" t="s">
        <v>12</v>
      </c>
      <c r="E589" s="902"/>
      <c r="F589" s="622">
        <f t="shared" si="84"/>
        <v>0</v>
      </c>
      <c r="G589" s="277"/>
      <c r="H589" s="277"/>
      <c r="I589" s="257"/>
      <c r="J589" s="592"/>
      <c r="M589" s="488"/>
      <c r="N589" s="488"/>
      <c r="P589" s="489"/>
      <c r="Q589" s="489"/>
    </row>
    <row r="590" spans="1:17" s="308" customFormat="1" x14ac:dyDescent="0.25">
      <c r="A590" s="229">
        <v>10.9</v>
      </c>
      <c r="B590" s="619" t="s">
        <v>266</v>
      </c>
      <c r="C590" s="620">
        <v>88</v>
      </c>
      <c r="D590" s="621" t="s">
        <v>12</v>
      </c>
      <c r="E590" s="902"/>
      <c r="F590" s="622">
        <f t="shared" si="84"/>
        <v>0</v>
      </c>
      <c r="G590" s="277"/>
      <c r="H590" s="277"/>
      <c r="I590" s="257"/>
      <c r="J590" s="592"/>
      <c r="M590" s="488"/>
      <c r="N590" s="488"/>
      <c r="P590" s="489"/>
      <c r="Q590" s="489"/>
    </row>
    <row r="591" spans="1:17" s="308" customFormat="1" ht="102" x14ac:dyDescent="0.25">
      <c r="A591" s="229">
        <v>10.1</v>
      </c>
      <c r="B591" s="619" t="s">
        <v>362</v>
      </c>
      <c r="C591" s="620">
        <v>1</v>
      </c>
      <c r="D591" s="621" t="s">
        <v>159</v>
      </c>
      <c r="E591" s="902"/>
      <c r="F591" s="622">
        <f t="shared" ref="F591:F593" si="88">ROUND((C591*E591),2)</f>
        <v>0</v>
      </c>
      <c r="G591" s="277"/>
      <c r="H591" s="277"/>
      <c r="I591" s="257"/>
      <c r="J591" s="592"/>
      <c r="M591" s="488"/>
      <c r="N591" s="488"/>
      <c r="P591" s="489"/>
      <c r="Q591" s="489"/>
    </row>
    <row r="592" spans="1:17" s="308" customFormat="1" x14ac:dyDescent="0.25">
      <c r="A592" s="229">
        <v>10.11</v>
      </c>
      <c r="B592" s="619" t="s">
        <v>1030</v>
      </c>
      <c r="C592" s="620">
        <v>1</v>
      </c>
      <c r="D592" s="621" t="s">
        <v>33</v>
      </c>
      <c r="E592" s="902"/>
      <c r="F592" s="622">
        <f t="shared" ref="F592" si="89">ROUND(C592*E592,2)</f>
        <v>0</v>
      </c>
      <c r="G592" s="277"/>
      <c r="H592" s="277"/>
      <c r="I592" s="257"/>
      <c r="J592" s="592"/>
      <c r="M592" s="488"/>
      <c r="N592" s="488"/>
      <c r="P592" s="489"/>
      <c r="Q592" s="489"/>
    </row>
    <row r="593" spans="1:17" s="308" customFormat="1" ht="25.5" x14ac:dyDescent="0.25">
      <c r="A593" s="229">
        <v>10.119999999999999</v>
      </c>
      <c r="B593" s="619" t="s">
        <v>561</v>
      </c>
      <c r="C593" s="620">
        <v>1</v>
      </c>
      <c r="D593" s="621" t="s">
        <v>12</v>
      </c>
      <c r="E593" s="902"/>
      <c r="F593" s="622">
        <f t="shared" si="88"/>
        <v>0</v>
      </c>
      <c r="G593" s="277"/>
      <c r="H593" s="277"/>
      <c r="I593" s="257"/>
      <c r="J593" s="592"/>
      <c r="M593" s="488"/>
      <c r="N593" s="488"/>
      <c r="P593" s="489"/>
      <c r="Q593" s="489"/>
    </row>
    <row r="594" spans="1:17" s="308" customFormat="1" x14ac:dyDescent="0.25">
      <c r="A594" s="229">
        <v>10.130000000000001</v>
      </c>
      <c r="B594" s="23" t="s">
        <v>61</v>
      </c>
      <c r="C594" s="31">
        <v>1</v>
      </c>
      <c r="D594" s="597" t="s">
        <v>12</v>
      </c>
      <c r="E594" s="892"/>
      <c r="F594" s="498">
        <f t="shared" si="84"/>
        <v>0</v>
      </c>
      <c r="G594" s="277"/>
      <c r="H594" s="277"/>
      <c r="I594" s="257"/>
      <c r="J594" s="592"/>
      <c r="M594" s="488"/>
      <c r="N594" s="488"/>
      <c r="P594" s="489"/>
      <c r="Q594" s="489"/>
    </row>
    <row r="595" spans="1:17" s="308" customFormat="1" x14ac:dyDescent="0.25">
      <c r="A595" s="623"/>
      <c r="B595" s="460"/>
      <c r="C595" s="31"/>
      <c r="D595" s="624"/>
      <c r="E595" s="892"/>
      <c r="F595" s="498"/>
      <c r="G595" s="277"/>
      <c r="H595" s="277"/>
      <c r="I595" s="257"/>
      <c r="J595" s="592"/>
      <c r="M595" s="488"/>
      <c r="N595" s="488"/>
      <c r="P595" s="489"/>
      <c r="Q595" s="489"/>
    </row>
    <row r="596" spans="1:17" s="308" customFormat="1" x14ac:dyDescent="0.25">
      <c r="A596" s="232">
        <v>11</v>
      </c>
      <c r="B596" s="172" t="s">
        <v>1031</v>
      </c>
      <c r="C596" s="163"/>
      <c r="D596" s="171"/>
      <c r="E596" s="20"/>
      <c r="F596" s="600"/>
      <c r="G596" s="305"/>
      <c r="H596" s="277"/>
      <c r="I596" s="263"/>
      <c r="J596" s="509"/>
      <c r="K596" s="509"/>
      <c r="L596" s="510"/>
      <c r="M596" s="510"/>
      <c r="N596" s="509"/>
      <c r="O596" s="489"/>
      <c r="P596" s="489"/>
    </row>
    <row r="597" spans="1:17" s="308" customFormat="1" x14ac:dyDescent="0.25">
      <c r="A597" s="233">
        <v>11.1</v>
      </c>
      <c r="B597" s="139" t="s">
        <v>1032</v>
      </c>
      <c r="C597" s="163">
        <v>80</v>
      </c>
      <c r="D597" s="171" t="s">
        <v>13</v>
      </c>
      <c r="E597" s="20"/>
      <c r="F597" s="600">
        <f>ROUND(C597*E597,2)</f>
        <v>0</v>
      </c>
      <c r="G597" s="305"/>
      <c r="H597" s="277"/>
      <c r="I597" s="263"/>
      <c r="J597" s="509"/>
      <c r="K597" s="509"/>
      <c r="L597" s="510"/>
      <c r="M597" s="510"/>
      <c r="N597" s="509"/>
      <c r="O597" s="489"/>
      <c r="P597" s="489"/>
    </row>
    <row r="598" spans="1:17" s="308" customFormat="1" x14ac:dyDescent="0.25">
      <c r="A598" s="233">
        <v>11.2</v>
      </c>
      <c r="B598" s="139" t="s">
        <v>1033</v>
      </c>
      <c r="C598" s="163">
        <v>10</v>
      </c>
      <c r="D598" s="171" t="s">
        <v>13</v>
      </c>
      <c r="E598" s="20"/>
      <c r="F598" s="600">
        <f>ROUND(C598*E598,2)</f>
        <v>0</v>
      </c>
      <c r="G598" s="305"/>
      <c r="H598" s="277"/>
      <c r="I598" s="263"/>
      <c r="J598" s="509"/>
      <c r="K598" s="509"/>
      <c r="L598" s="510"/>
      <c r="M598" s="510"/>
      <c r="N598" s="509"/>
      <c r="O598" s="489"/>
      <c r="P598" s="489"/>
    </row>
    <row r="599" spans="1:17" s="308" customFormat="1" x14ac:dyDescent="0.25">
      <c r="A599" s="233">
        <v>11.3</v>
      </c>
      <c r="B599" s="134" t="s">
        <v>1034</v>
      </c>
      <c r="C599" s="163">
        <v>1</v>
      </c>
      <c r="D599" s="159" t="s">
        <v>33</v>
      </c>
      <c r="E599" s="20"/>
      <c r="F599" s="600">
        <f>ROUND(C599*E599,2)</f>
        <v>0</v>
      </c>
      <c r="G599" s="305"/>
      <c r="H599" s="277"/>
      <c r="I599" s="263"/>
      <c r="J599" s="509"/>
      <c r="K599" s="509"/>
      <c r="L599" s="510"/>
      <c r="M599" s="510"/>
      <c r="N599" s="509"/>
      <c r="O599" s="489"/>
      <c r="P599" s="489"/>
    </row>
    <row r="600" spans="1:17" s="549" customFormat="1" x14ac:dyDescent="0.25">
      <c r="A600" s="233">
        <v>11.4</v>
      </c>
      <c r="B600" s="134" t="s">
        <v>1035</v>
      </c>
      <c r="C600" s="163">
        <v>1</v>
      </c>
      <c r="D600" s="159" t="s">
        <v>33</v>
      </c>
      <c r="E600" s="20"/>
      <c r="F600" s="600">
        <f>ROUND(C600*E600,2)</f>
        <v>0</v>
      </c>
      <c r="G600" s="305"/>
      <c r="H600" s="277"/>
      <c r="I600" s="613"/>
      <c r="J600" s="614"/>
      <c r="K600" s="614"/>
      <c r="L600" s="615"/>
      <c r="M600" s="615"/>
      <c r="N600" s="614"/>
      <c r="O600" s="489"/>
      <c r="P600" s="489"/>
    </row>
    <row r="601" spans="1:17" s="549" customFormat="1" x14ac:dyDescent="0.25">
      <c r="A601" s="233">
        <v>11.5</v>
      </c>
      <c r="B601" s="134" t="s">
        <v>1036</v>
      </c>
      <c r="C601" s="163">
        <v>1</v>
      </c>
      <c r="D601" s="159" t="s">
        <v>33</v>
      </c>
      <c r="E601" s="20"/>
      <c r="F601" s="600">
        <f>ROUND(C601*E601,2)</f>
        <v>0</v>
      </c>
      <c r="G601" s="305"/>
      <c r="H601" s="277"/>
      <c r="I601" s="613"/>
      <c r="J601" s="614"/>
      <c r="K601" s="614"/>
      <c r="L601" s="615"/>
      <c r="M601" s="615"/>
      <c r="N601" s="614"/>
      <c r="O601" s="489"/>
      <c r="P601" s="489"/>
    </row>
    <row r="602" spans="1:17" s="308" customFormat="1" x14ac:dyDescent="0.25">
      <c r="A602" s="517"/>
      <c r="B602" s="583" t="s">
        <v>179</v>
      </c>
      <c r="C602" s="588"/>
      <c r="D602" s="588"/>
      <c r="E602" s="898"/>
      <c r="F602" s="589">
        <f>ROUND(SUM(F517:F601),2)</f>
        <v>0</v>
      </c>
      <c r="G602" s="277"/>
      <c r="H602" s="277"/>
      <c r="I602" s="257"/>
      <c r="J602" s="318"/>
      <c r="K602" s="307"/>
      <c r="M602" s="488"/>
      <c r="N602" s="488"/>
      <c r="P602" s="489"/>
      <c r="Q602" s="489"/>
    </row>
    <row r="603" spans="1:17" s="308" customFormat="1" x14ac:dyDescent="0.25">
      <c r="A603" s="508"/>
      <c r="B603" s="495"/>
      <c r="C603" s="588"/>
      <c r="D603" s="584"/>
      <c r="E603" s="898"/>
      <c r="F603" s="589"/>
      <c r="G603" s="277"/>
      <c r="H603" s="277"/>
      <c r="I603" s="257"/>
      <c r="J603" s="318"/>
      <c r="M603" s="488"/>
      <c r="N603" s="488"/>
      <c r="P603" s="489"/>
      <c r="Q603" s="489"/>
    </row>
    <row r="604" spans="1:17" s="549" customFormat="1" x14ac:dyDescent="0.25">
      <c r="A604" s="234" t="s">
        <v>62</v>
      </c>
      <c r="B604" s="195" t="s">
        <v>1069</v>
      </c>
      <c r="C604" s="196"/>
      <c r="D604" s="197"/>
      <c r="E604" s="6"/>
      <c r="F604" s="501"/>
      <c r="G604" s="305"/>
      <c r="H604" s="277"/>
      <c r="I604" s="613"/>
      <c r="J604" s="614"/>
      <c r="K604" s="614"/>
      <c r="L604" s="615"/>
      <c r="M604" s="615"/>
      <c r="N604" s="614"/>
      <c r="O604" s="489"/>
      <c r="P604" s="489"/>
    </row>
    <row r="605" spans="1:17" s="549" customFormat="1" x14ac:dyDescent="0.25">
      <c r="A605" s="235"/>
      <c r="B605" s="198"/>
      <c r="C605" s="196"/>
      <c r="D605" s="197"/>
      <c r="E605" s="6"/>
      <c r="F605" s="501"/>
      <c r="G605" s="305"/>
      <c r="H605" s="277"/>
      <c r="I605" s="613"/>
      <c r="J605" s="614"/>
      <c r="K605" s="614"/>
      <c r="L605" s="615"/>
      <c r="M605" s="615"/>
      <c r="N605" s="614"/>
      <c r="O605" s="489"/>
      <c r="P605" s="489"/>
    </row>
    <row r="606" spans="1:17" s="549" customFormat="1" x14ac:dyDescent="0.25">
      <c r="A606" s="236">
        <v>1</v>
      </c>
      <c r="B606" s="195" t="s">
        <v>402</v>
      </c>
      <c r="C606" s="196"/>
      <c r="D606" s="197"/>
      <c r="E606" s="6"/>
      <c r="F606" s="501"/>
      <c r="G606" s="305"/>
      <c r="H606" s="277"/>
      <c r="I606" s="613"/>
      <c r="J606" s="614"/>
      <c r="K606" s="614"/>
      <c r="L606" s="615"/>
      <c r="M606" s="615"/>
      <c r="N606" s="614"/>
      <c r="O606" s="489"/>
      <c r="P606" s="489"/>
    </row>
    <row r="607" spans="1:17" s="549" customFormat="1" x14ac:dyDescent="0.25">
      <c r="A607" s="235">
        <v>1.1000000000000001</v>
      </c>
      <c r="B607" s="198" t="s">
        <v>18</v>
      </c>
      <c r="C607" s="199">
        <v>1</v>
      </c>
      <c r="D607" s="159" t="s">
        <v>33</v>
      </c>
      <c r="E607" s="6"/>
      <c r="F607" s="600">
        <f t="shared" ref="F607:F646" si="90">ROUND(C607*E607,2)</f>
        <v>0</v>
      </c>
      <c r="G607" s="305"/>
      <c r="H607" s="277"/>
      <c r="I607" s="613"/>
      <c r="J607" s="614"/>
      <c r="K607" s="614"/>
      <c r="L607" s="615"/>
      <c r="M607" s="615"/>
      <c r="N607" s="614"/>
      <c r="O607" s="489"/>
      <c r="P607" s="489"/>
    </row>
    <row r="608" spans="1:17" s="549" customFormat="1" x14ac:dyDescent="0.25">
      <c r="A608" s="235"/>
      <c r="B608" s="198"/>
      <c r="C608" s="199"/>
      <c r="D608" s="197"/>
      <c r="E608" s="6"/>
      <c r="F608" s="600">
        <f t="shared" si="90"/>
        <v>0</v>
      </c>
      <c r="G608" s="305"/>
      <c r="H608" s="277"/>
      <c r="I608" s="613"/>
      <c r="J608" s="614"/>
      <c r="K608" s="614"/>
      <c r="L608" s="615"/>
      <c r="M608" s="615"/>
      <c r="N608" s="614"/>
      <c r="O608" s="489"/>
      <c r="P608" s="489"/>
    </row>
    <row r="609" spans="1:16" s="549" customFormat="1" x14ac:dyDescent="0.25">
      <c r="A609" s="236">
        <v>2</v>
      </c>
      <c r="B609" s="195" t="s">
        <v>23</v>
      </c>
      <c r="C609" s="199"/>
      <c r="D609" s="197"/>
      <c r="E609" s="6"/>
      <c r="F609" s="600">
        <f t="shared" si="90"/>
        <v>0</v>
      </c>
      <c r="G609" s="305"/>
      <c r="H609" s="277"/>
      <c r="I609" s="613"/>
      <c r="J609" s="614"/>
      <c r="K609" s="614"/>
      <c r="L609" s="615"/>
      <c r="M609" s="615"/>
      <c r="N609" s="614"/>
      <c r="O609" s="489"/>
      <c r="P609" s="489"/>
    </row>
    <row r="610" spans="1:16" s="549" customFormat="1" x14ac:dyDescent="0.25">
      <c r="A610" s="235">
        <v>2.1</v>
      </c>
      <c r="B610" s="198" t="s">
        <v>636</v>
      </c>
      <c r="C610" s="199">
        <v>1257.97</v>
      </c>
      <c r="D610" s="197" t="s">
        <v>10</v>
      </c>
      <c r="E610" s="6"/>
      <c r="F610" s="600">
        <f t="shared" si="90"/>
        <v>0</v>
      </c>
      <c r="G610" s="305"/>
      <c r="H610" s="277"/>
      <c r="I610" s="613"/>
      <c r="J610" s="614"/>
      <c r="K610" s="614"/>
      <c r="L610" s="615"/>
      <c r="M610" s="615"/>
      <c r="N610" s="614"/>
      <c r="O610" s="489"/>
      <c r="P610" s="489"/>
    </row>
    <row r="611" spans="1:16" s="549" customFormat="1" x14ac:dyDescent="0.25">
      <c r="A611" s="235">
        <v>2.2000000000000002</v>
      </c>
      <c r="B611" s="198" t="s">
        <v>1070</v>
      </c>
      <c r="C611" s="199">
        <v>221.16</v>
      </c>
      <c r="D611" s="197" t="s">
        <v>1110</v>
      </c>
      <c r="E611" s="6"/>
      <c r="F611" s="600">
        <f t="shared" si="90"/>
        <v>0</v>
      </c>
      <c r="G611" s="305"/>
      <c r="H611" s="277"/>
      <c r="I611" s="613"/>
      <c r="J611" s="614"/>
      <c r="K611" s="614"/>
      <c r="L611" s="615"/>
      <c r="M611" s="615"/>
      <c r="N611" s="614"/>
      <c r="O611" s="489"/>
      <c r="P611" s="489"/>
    </row>
    <row r="612" spans="1:16" s="549" customFormat="1" x14ac:dyDescent="0.25">
      <c r="A612" s="235">
        <v>2.2999999999999998</v>
      </c>
      <c r="B612" s="198" t="s">
        <v>1071</v>
      </c>
      <c r="C612" s="199">
        <v>1244.1600000000001</v>
      </c>
      <c r="D612" s="197" t="s">
        <v>741</v>
      </c>
      <c r="E612" s="6"/>
      <c r="F612" s="600">
        <f t="shared" si="90"/>
        <v>0</v>
      </c>
      <c r="G612" s="305"/>
      <c r="H612" s="277"/>
      <c r="I612" s="613"/>
      <c r="J612" s="614"/>
      <c r="K612" s="614"/>
      <c r="L612" s="615"/>
      <c r="M612" s="615"/>
      <c r="N612" s="614"/>
      <c r="O612" s="489"/>
      <c r="P612" s="489"/>
    </row>
    <row r="613" spans="1:16" s="549" customFormat="1" x14ac:dyDescent="0.25">
      <c r="A613" s="235"/>
      <c r="B613" s="198"/>
      <c r="C613" s="199"/>
      <c r="D613" s="197"/>
      <c r="E613" s="6"/>
      <c r="F613" s="600">
        <f t="shared" si="90"/>
        <v>0</v>
      </c>
      <c r="G613" s="305"/>
      <c r="H613" s="277"/>
      <c r="I613" s="613"/>
      <c r="J613" s="614"/>
      <c r="K613" s="614"/>
      <c r="L613" s="615"/>
      <c r="M613" s="615"/>
      <c r="N613" s="614"/>
      <c r="O613" s="489"/>
      <c r="P613" s="489"/>
    </row>
    <row r="614" spans="1:16" s="549" customFormat="1" ht="25.5" x14ac:dyDescent="0.25">
      <c r="A614" s="236">
        <v>3</v>
      </c>
      <c r="B614" s="195" t="s">
        <v>1072</v>
      </c>
      <c r="C614" s="199"/>
      <c r="D614" s="197"/>
      <c r="E614" s="6"/>
      <c r="F614" s="600">
        <f t="shared" si="90"/>
        <v>0</v>
      </c>
      <c r="G614" s="305"/>
      <c r="H614" s="277"/>
      <c r="I614" s="613"/>
      <c r="J614" s="614"/>
      <c r="K614" s="614"/>
      <c r="L614" s="615"/>
      <c r="M614" s="615"/>
      <c r="N614" s="614"/>
      <c r="O614" s="489"/>
      <c r="P614" s="489"/>
    </row>
    <row r="615" spans="1:16" s="549" customFormat="1" x14ac:dyDescent="0.25">
      <c r="A615" s="235">
        <v>3.1</v>
      </c>
      <c r="B615" s="198" t="s">
        <v>1073</v>
      </c>
      <c r="C615" s="199">
        <v>132.5</v>
      </c>
      <c r="D615" s="197" t="s">
        <v>10</v>
      </c>
      <c r="E615" s="6"/>
      <c r="F615" s="600">
        <f t="shared" si="90"/>
        <v>0</v>
      </c>
      <c r="G615" s="305"/>
      <c r="H615" s="277"/>
      <c r="I615" s="613"/>
      <c r="J615" s="614"/>
      <c r="K615" s="614"/>
      <c r="L615" s="615"/>
      <c r="M615" s="615"/>
      <c r="N615" s="614"/>
      <c r="O615" s="489"/>
      <c r="P615" s="489"/>
    </row>
    <row r="616" spans="1:16" s="549" customFormat="1" x14ac:dyDescent="0.25">
      <c r="A616" s="235">
        <v>3.2</v>
      </c>
      <c r="B616" s="198" t="s">
        <v>1074</v>
      </c>
      <c r="C616" s="199">
        <v>90.85</v>
      </c>
      <c r="D616" s="197" t="s">
        <v>10</v>
      </c>
      <c r="E616" s="6"/>
      <c r="F616" s="600">
        <f t="shared" si="90"/>
        <v>0</v>
      </c>
      <c r="G616" s="305"/>
      <c r="H616" s="277"/>
      <c r="I616" s="613"/>
      <c r="J616" s="614"/>
      <c r="K616" s="614"/>
      <c r="L616" s="615"/>
      <c r="M616" s="615"/>
      <c r="N616" s="614"/>
      <c r="O616" s="489"/>
      <c r="P616" s="489"/>
    </row>
    <row r="617" spans="1:16" s="549" customFormat="1" x14ac:dyDescent="0.25">
      <c r="A617" s="235">
        <v>3.3</v>
      </c>
      <c r="B617" s="198" t="s">
        <v>1075</v>
      </c>
      <c r="C617" s="199">
        <v>121.58</v>
      </c>
      <c r="D617" s="197" t="s">
        <v>10</v>
      </c>
      <c r="E617" s="6"/>
      <c r="F617" s="600">
        <f t="shared" si="90"/>
        <v>0</v>
      </c>
      <c r="G617" s="305"/>
      <c r="H617" s="277"/>
      <c r="I617" s="613"/>
      <c r="J617" s="614"/>
      <c r="K617" s="614"/>
      <c r="L617" s="615"/>
      <c r="M617" s="615"/>
      <c r="N617" s="614"/>
      <c r="O617" s="489"/>
      <c r="P617" s="489"/>
    </row>
    <row r="618" spans="1:16" s="549" customFormat="1" x14ac:dyDescent="0.25">
      <c r="A618" s="235">
        <v>3.4</v>
      </c>
      <c r="B618" s="198" t="s">
        <v>1076</v>
      </c>
      <c r="C618" s="199">
        <v>51.04</v>
      </c>
      <c r="D618" s="197" t="s">
        <v>10</v>
      </c>
      <c r="E618" s="6"/>
      <c r="F618" s="600">
        <f t="shared" si="90"/>
        <v>0</v>
      </c>
      <c r="G618" s="305"/>
      <c r="H618" s="277"/>
      <c r="I618" s="613"/>
      <c r="J618" s="614"/>
      <c r="K618" s="614"/>
      <c r="L618" s="615"/>
      <c r="M618" s="615"/>
      <c r="N618" s="614"/>
      <c r="O618" s="489"/>
      <c r="P618" s="489"/>
    </row>
    <row r="619" spans="1:16" s="549" customFormat="1" x14ac:dyDescent="0.25">
      <c r="A619" s="235"/>
      <c r="B619" s="198"/>
      <c r="C619" s="199"/>
      <c r="D619" s="197"/>
      <c r="E619" s="6"/>
      <c r="F619" s="600">
        <f t="shared" si="90"/>
        <v>0</v>
      </c>
      <c r="G619" s="305"/>
      <c r="H619" s="277"/>
      <c r="I619" s="613"/>
      <c r="J619" s="614"/>
      <c r="K619" s="614"/>
      <c r="L619" s="615"/>
      <c r="M619" s="615"/>
      <c r="N619" s="614"/>
      <c r="O619" s="489"/>
      <c r="P619" s="489"/>
    </row>
    <row r="620" spans="1:16" s="549" customFormat="1" x14ac:dyDescent="0.25">
      <c r="A620" s="236">
        <v>4</v>
      </c>
      <c r="B620" s="195" t="s">
        <v>1286</v>
      </c>
      <c r="C620" s="199">
        <v>18.93</v>
      </c>
      <c r="D620" s="197" t="s">
        <v>10</v>
      </c>
      <c r="E620" s="6"/>
      <c r="F620" s="600">
        <f t="shared" si="90"/>
        <v>0</v>
      </c>
      <c r="G620" s="305"/>
      <c r="H620" s="277"/>
      <c r="I620" s="613"/>
      <c r="J620" s="614"/>
      <c r="K620" s="614"/>
      <c r="L620" s="615"/>
      <c r="M620" s="615"/>
      <c r="N620" s="614"/>
      <c r="O620" s="489"/>
      <c r="P620" s="489"/>
    </row>
    <row r="621" spans="1:16" s="549" customFormat="1" x14ac:dyDescent="0.25">
      <c r="A621" s="236"/>
      <c r="B621" s="198"/>
      <c r="C621" s="199"/>
      <c r="D621" s="197"/>
      <c r="E621" s="6"/>
      <c r="F621" s="600">
        <f t="shared" si="90"/>
        <v>0</v>
      </c>
      <c r="G621" s="305"/>
      <c r="H621" s="277"/>
      <c r="I621" s="613"/>
      <c r="J621" s="614"/>
      <c r="K621" s="614"/>
      <c r="L621" s="615"/>
      <c r="M621" s="615"/>
      <c r="N621" s="614"/>
      <c r="O621" s="489"/>
      <c r="P621" s="489"/>
    </row>
    <row r="622" spans="1:16" s="549" customFormat="1" ht="25.5" x14ac:dyDescent="0.25">
      <c r="A622" s="236">
        <v>5</v>
      </c>
      <c r="B622" s="200" t="s">
        <v>1077</v>
      </c>
      <c r="C622" s="199">
        <v>1009.08</v>
      </c>
      <c r="D622" s="197" t="s">
        <v>13</v>
      </c>
      <c r="E622" s="6"/>
      <c r="F622" s="600">
        <f t="shared" si="90"/>
        <v>0</v>
      </c>
      <c r="G622" s="305"/>
      <c r="H622" s="277"/>
      <c r="I622" s="613"/>
      <c r="J622" s="614"/>
      <c r="K622" s="614"/>
      <c r="L622" s="615"/>
      <c r="M622" s="615"/>
      <c r="N622" s="614"/>
      <c r="O622" s="489"/>
      <c r="P622" s="489"/>
    </row>
    <row r="623" spans="1:16" s="549" customFormat="1" x14ac:dyDescent="0.25">
      <c r="A623" s="235"/>
      <c r="B623" s="198"/>
      <c r="C623" s="199"/>
      <c r="D623" s="197"/>
      <c r="E623" s="6"/>
      <c r="F623" s="600">
        <f t="shared" si="90"/>
        <v>0</v>
      </c>
      <c r="G623" s="305"/>
      <c r="H623" s="277"/>
      <c r="I623" s="613"/>
      <c r="J623" s="614"/>
      <c r="K623" s="614"/>
      <c r="L623" s="615"/>
      <c r="M623" s="615"/>
      <c r="N623" s="614"/>
      <c r="O623" s="489"/>
      <c r="P623" s="489"/>
    </row>
    <row r="624" spans="1:16" s="549" customFormat="1" x14ac:dyDescent="0.25">
      <c r="A624" s="236">
        <v>6</v>
      </c>
      <c r="B624" s="195" t="s">
        <v>675</v>
      </c>
      <c r="C624" s="199"/>
      <c r="D624" s="197"/>
      <c r="E624" s="6"/>
      <c r="F624" s="600">
        <f t="shared" si="90"/>
        <v>0</v>
      </c>
      <c r="G624" s="305"/>
      <c r="H624" s="277"/>
      <c r="I624" s="613"/>
      <c r="J624" s="614"/>
      <c r="K624" s="614"/>
      <c r="L624" s="615"/>
      <c r="M624" s="615"/>
      <c r="N624" s="614"/>
      <c r="O624" s="489"/>
      <c r="P624" s="489"/>
    </row>
    <row r="625" spans="1:16" s="308" customFormat="1" x14ac:dyDescent="0.25">
      <c r="A625" s="235">
        <f>+A624+0.1</f>
        <v>6.1</v>
      </c>
      <c r="B625" s="198" t="s">
        <v>28</v>
      </c>
      <c r="C625" s="199">
        <v>1824.69</v>
      </c>
      <c r="D625" s="197" t="s">
        <v>11</v>
      </c>
      <c r="E625" s="6"/>
      <c r="F625" s="600">
        <f t="shared" si="90"/>
        <v>0</v>
      </c>
      <c r="G625" s="305"/>
      <c r="H625" s="277"/>
      <c r="I625" s="263"/>
      <c r="J625" s="509"/>
      <c r="K625" s="509"/>
      <c r="L625" s="510"/>
      <c r="M625" s="510"/>
      <c r="N625" s="509"/>
      <c r="O625" s="489"/>
      <c r="P625" s="489"/>
    </row>
    <row r="626" spans="1:16" s="549" customFormat="1" x14ac:dyDescent="0.25">
      <c r="A626" s="235">
        <f t="shared" ref="A626:A630" si="91">+A625+0.1</f>
        <v>6.2</v>
      </c>
      <c r="B626" s="198" t="s">
        <v>1078</v>
      </c>
      <c r="C626" s="199">
        <v>287.42</v>
      </c>
      <c r="D626" s="197" t="s">
        <v>11</v>
      </c>
      <c r="E626" s="6"/>
      <c r="F626" s="600">
        <f t="shared" si="90"/>
        <v>0</v>
      </c>
      <c r="G626" s="305"/>
      <c r="H626" s="277"/>
      <c r="I626" s="613"/>
      <c r="J626" s="614"/>
      <c r="K626" s="614"/>
      <c r="L626" s="615"/>
      <c r="M626" s="615"/>
      <c r="N626" s="614"/>
      <c r="O626" s="489"/>
      <c r="P626" s="489"/>
    </row>
    <row r="627" spans="1:16" s="549" customFormat="1" x14ac:dyDescent="0.25">
      <c r="A627" s="235">
        <f t="shared" si="91"/>
        <v>6.3</v>
      </c>
      <c r="B627" s="198" t="s">
        <v>372</v>
      </c>
      <c r="C627" s="199">
        <v>1537.27</v>
      </c>
      <c r="D627" s="197" t="s">
        <v>11</v>
      </c>
      <c r="E627" s="21"/>
      <c r="F627" s="600">
        <f t="shared" si="90"/>
        <v>0</v>
      </c>
      <c r="G627" s="305"/>
      <c r="H627" s="277"/>
      <c r="I627" s="613"/>
      <c r="J627" s="614"/>
      <c r="K627" s="614"/>
      <c r="L627" s="615"/>
      <c r="M627" s="615"/>
      <c r="N627" s="614"/>
      <c r="O627" s="489"/>
      <c r="P627" s="489"/>
    </row>
    <row r="628" spans="1:16" s="625" customFormat="1" x14ac:dyDescent="0.25">
      <c r="A628" s="235">
        <f t="shared" si="91"/>
        <v>6.4</v>
      </c>
      <c r="B628" s="198" t="s">
        <v>1079</v>
      </c>
      <c r="C628" s="199">
        <v>284.01</v>
      </c>
      <c r="D628" s="197" t="s">
        <v>11</v>
      </c>
      <c r="E628" s="6"/>
      <c r="F628" s="600">
        <f t="shared" si="90"/>
        <v>0</v>
      </c>
      <c r="G628" s="305"/>
      <c r="H628" s="277"/>
      <c r="I628" s="613"/>
      <c r="J628" s="614"/>
      <c r="K628" s="614"/>
      <c r="L628" s="615"/>
      <c r="M628" s="615"/>
      <c r="N628" s="614"/>
      <c r="O628" s="577"/>
      <c r="P628" s="577"/>
    </row>
    <row r="629" spans="1:16" s="549" customFormat="1" x14ac:dyDescent="0.25">
      <c r="A629" s="235">
        <f t="shared" si="91"/>
        <v>6.5</v>
      </c>
      <c r="B629" s="198" t="s">
        <v>32</v>
      </c>
      <c r="C629" s="199">
        <v>202.6</v>
      </c>
      <c r="D629" s="197" t="s">
        <v>13</v>
      </c>
      <c r="E629" s="6"/>
      <c r="F629" s="600">
        <f t="shared" si="90"/>
        <v>0</v>
      </c>
      <c r="G629" s="305"/>
      <c r="H629" s="277"/>
      <c r="I629" s="613"/>
      <c r="J629" s="614"/>
      <c r="K629" s="614"/>
      <c r="L629" s="615"/>
      <c r="M629" s="615"/>
      <c r="N629" s="614"/>
      <c r="O629" s="489"/>
      <c r="P629" s="489"/>
    </row>
    <row r="630" spans="1:16" s="308" customFormat="1" x14ac:dyDescent="0.25">
      <c r="A630" s="235">
        <f t="shared" si="91"/>
        <v>6.6</v>
      </c>
      <c r="B630" s="198" t="s">
        <v>1080</v>
      </c>
      <c r="C630" s="199">
        <v>80.290000000000006</v>
      </c>
      <c r="D630" s="197" t="s">
        <v>11</v>
      </c>
      <c r="E630" s="6"/>
      <c r="F630" s="600">
        <f t="shared" si="90"/>
        <v>0</v>
      </c>
      <c r="G630" s="305"/>
      <c r="H630" s="277"/>
      <c r="I630" s="263"/>
      <c r="J630" s="509"/>
      <c r="K630" s="509"/>
      <c r="L630" s="510"/>
      <c r="M630" s="510"/>
      <c r="N630" s="509"/>
      <c r="O630" s="489"/>
      <c r="P630" s="489"/>
    </row>
    <row r="631" spans="1:16" s="308" customFormat="1" x14ac:dyDescent="0.25">
      <c r="A631" s="235"/>
      <c r="B631" s="198"/>
      <c r="C631" s="199"/>
      <c r="D631" s="197"/>
      <c r="E631" s="6"/>
      <c r="F631" s="600">
        <f t="shared" si="90"/>
        <v>0</v>
      </c>
      <c r="G631" s="305"/>
      <c r="H631" s="277"/>
      <c r="I631" s="263"/>
      <c r="J631" s="509"/>
      <c r="K631" s="509"/>
      <c r="L631" s="510"/>
      <c r="M631" s="510"/>
      <c r="N631" s="509"/>
      <c r="O631" s="489"/>
      <c r="P631" s="489"/>
    </row>
    <row r="632" spans="1:16" s="308" customFormat="1" x14ac:dyDescent="0.25">
      <c r="A632" s="236">
        <v>7</v>
      </c>
      <c r="B632" s="195" t="s">
        <v>1299</v>
      </c>
      <c r="C632" s="199"/>
      <c r="D632" s="197"/>
      <c r="E632" s="6"/>
      <c r="F632" s="600">
        <f t="shared" si="90"/>
        <v>0</v>
      </c>
      <c r="G632" s="305"/>
      <c r="H632" s="277"/>
      <c r="I632" s="263"/>
      <c r="J632" s="509"/>
      <c r="K632" s="509"/>
      <c r="L632" s="510"/>
      <c r="M632" s="510"/>
      <c r="N632" s="509"/>
      <c r="O632" s="489"/>
      <c r="P632" s="489"/>
    </row>
    <row r="633" spans="1:16" s="308" customFormat="1" x14ac:dyDescent="0.25">
      <c r="A633" s="235">
        <v>7.1</v>
      </c>
      <c r="B633" s="198" t="s">
        <v>1081</v>
      </c>
      <c r="C633" s="199">
        <v>111.33</v>
      </c>
      <c r="D633" s="197" t="s">
        <v>13</v>
      </c>
      <c r="E633" s="6"/>
      <c r="F633" s="600">
        <f t="shared" si="90"/>
        <v>0</v>
      </c>
      <c r="G633" s="305"/>
      <c r="H633" s="277"/>
      <c r="I633" s="263"/>
      <c r="J633" s="509"/>
      <c r="K633" s="509"/>
      <c r="L633" s="510"/>
      <c r="M633" s="510"/>
      <c r="N633" s="509"/>
      <c r="O633" s="489"/>
      <c r="P633" s="489"/>
    </row>
    <row r="634" spans="1:16" s="549" customFormat="1" x14ac:dyDescent="0.25">
      <c r="A634" s="235">
        <v>7.2</v>
      </c>
      <c r="B634" s="198" t="s">
        <v>1082</v>
      </c>
      <c r="C634" s="199">
        <v>8</v>
      </c>
      <c r="D634" s="171" t="s">
        <v>12</v>
      </c>
      <c r="E634" s="6"/>
      <c r="F634" s="600">
        <f t="shared" si="90"/>
        <v>0</v>
      </c>
      <c r="G634" s="305"/>
      <c r="H634" s="277"/>
      <c r="I634" s="613"/>
      <c r="J634" s="614"/>
      <c r="K634" s="614"/>
      <c r="L634" s="615"/>
      <c r="M634" s="615"/>
      <c r="N634" s="614"/>
      <c r="O634" s="489"/>
      <c r="P634" s="489"/>
    </row>
    <row r="635" spans="1:16" s="549" customFormat="1" x14ac:dyDescent="0.25">
      <c r="A635" s="235">
        <v>7.3</v>
      </c>
      <c r="B635" s="198" t="s">
        <v>1083</v>
      </c>
      <c r="C635" s="199">
        <v>16</v>
      </c>
      <c r="D635" s="171" t="s">
        <v>12</v>
      </c>
      <c r="E635" s="6"/>
      <c r="F635" s="600">
        <f t="shared" si="90"/>
        <v>0</v>
      </c>
      <c r="G635" s="305"/>
      <c r="H635" s="277"/>
      <c r="I635" s="613"/>
      <c r="J635" s="614"/>
      <c r="K635" s="614"/>
      <c r="L635" s="615"/>
      <c r="M635" s="615"/>
      <c r="N635" s="614"/>
      <c r="O635" s="489"/>
      <c r="P635" s="489"/>
    </row>
    <row r="636" spans="1:16" s="549" customFormat="1" x14ac:dyDescent="0.25">
      <c r="A636" s="235">
        <v>7.4</v>
      </c>
      <c r="B636" s="198" t="s">
        <v>1084</v>
      </c>
      <c r="C636" s="199">
        <v>2</v>
      </c>
      <c r="D636" s="171" t="s">
        <v>12</v>
      </c>
      <c r="E636" s="6"/>
      <c r="F636" s="600">
        <f t="shared" si="90"/>
        <v>0</v>
      </c>
      <c r="G636" s="305"/>
      <c r="H636" s="277"/>
      <c r="I636" s="613"/>
      <c r="J636" s="614"/>
      <c r="K636" s="614"/>
      <c r="L636" s="615"/>
      <c r="M636" s="615"/>
      <c r="N636" s="614"/>
      <c r="O636" s="489"/>
      <c r="P636" s="489"/>
    </row>
    <row r="637" spans="1:16" s="549" customFormat="1" x14ac:dyDescent="0.25">
      <c r="A637" s="235">
        <v>7.5</v>
      </c>
      <c r="B637" s="198" t="s">
        <v>1085</v>
      </c>
      <c r="C637" s="199">
        <v>1</v>
      </c>
      <c r="D637" s="171" t="s">
        <v>12</v>
      </c>
      <c r="E637" s="6"/>
      <c r="F637" s="600">
        <f t="shared" si="90"/>
        <v>0</v>
      </c>
      <c r="G637" s="305"/>
      <c r="H637" s="277"/>
      <c r="I637" s="613"/>
      <c r="J637" s="614"/>
      <c r="K637" s="614"/>
      <c r="L637" s="615"/>
      <c r="M637" s="615"/>
      <c r="N637" s="614"/>
      <c r="O637" s="489"/>
      <c r="P637" s="489"/>
    </row>
    <row r="638" spans="1:16" s="549" customFormat="1" x14ac:dyDescent="0.25">
      <c r="A638" s="235">
        <v>7.6</v>
      </c>
      <c r="B638" s="198" t="s">
        <v>1086</v>
      </c>
      <c r="C638" s="199">
        <v>4</v>
      </c>
      <c r="D638" s="171" t="s">
        <v>12</v>
      </c>
      <c r="E638" s="6"/>
      <c r="F638" s="600">
        <f t="shared" si="90"/>
        <v>0</v>
      </c>
      <c r="G638" s="305"/>
      <c r="H638" s="277"/>
      <c r="I638" s="613"/>
      <c r="J638" s="614"/>
      <c r="K638" s="614"/>
      <c r="L638" s="615"/>
      <c r="M638" s="615"/>
      <c r="N638" s="614"/>
      <c r="O638" s="489"/>
      <c r="P638" s="489"/>
    </row>
    <row r="639" spans="1:16" s="549" customFormat="1" x14ac:dyDescent="0.25">
      <c r="A639" s="235">
        <v>7.7</v>
      </c>
      <c r="B639" s="198" t="s">
        <v>1087</v>
      </c>
      <c r="C639" s="199">
        <v>2</v>
      </c>
      <c r="D639" s="171" t="s">
        <v>12</v>
      </c>
      <c r="E639" s="6"/>
      <c r="F639" s="600">
        <f t="shared" si="90"/>
        <v>0</v>
      </c>
      <c r="G639" s="305"/>
      <c r="H639" s="277"/>
      <c r="I639" s="613"/>
      <c r="J639" s="614"/>
      <c r="K639" s="614"/>
      <c r="L639" s="615"/>
      <c r="M639" s="615"/>
      <c r="N639" s="614"/>
      <c r="O639" s="489"/>
      <c r="P639" s="489"/>
    </row>
    <row r="640" spans="1:16" s="549" customFormat="1" x14ac:dyDescent="0.25">
      <c r="A640" s="235">
        <v>7.8</v>
      </c>
      <c r="B640" s="198" t="s">
        <v>1088</v>
      </c>
      <c r="C640" s="199">
        <v>2</v>
      </c>
      <c r="D640" s="171" t="s">
        <v>12</v>
      </c>
      <c r="E640" s="6"/>
      <c r="F640" s="600">
        <f t="shared" si="90"/>
        <v>0</v>
      </c>
      <c r="G640" s="305"/>
      <c r="H640" s="277"/>
      <c r="I640" s="613"/>
      <c r="J640" s="614"/>
      <c r="K640" s="614"/>
      <c r="L640" s="615"/>
      <c r="M640" s="615"/>
      <c r="N640" s="614"/>
      <c r="O640" s="489"/>
      <c r="P640" s="489"/>
    </row>
    <row r="641" spans="1:16" s="549" customFormat="1" x14ac:dyDescent="0.25">
      <c r="A641" s="235">
        <v>7.9</v>
      </c>
      <c r="B641" s="198" t="s">
        <v>1287</v>
      </c>
      <c r="C641" s="199">
        <v>8</v>
      </c>
      <c r="D641" s="171" t="s">
        <v>12</v>
      </c>
      <c r="E641" s="6"/>
      <c r="F641" s="600">
        <f t="shared" si="90"/>
        <v>0</v>
      </c>
      <c r="G641" s="305"/>
      <c r="H641" s="277"/>
      <c r="I641" s="613"/>
      <c r="J641" s="614"/>
      <c r="K641" s="614"/>
      <c r="L641" s="615"/>
      <c r="M641" s="615"/>
      <c r="N641" s="614"/>
      <c r="O641" s="489"/>
      <c r="P641" s="489"/>
    </row>
    <row r="642" spans="1:16" s="549" customFormat="1" x14ac:dyDescent="0.25">
      <c r="A642" s="237">
        <v>7.1</v>
      </c>
      <c r="B642" s="198" t="s">
        <v>1089</v>
      </c>
      <c r="C642" s="199">
        <v>2</v>
      </c>
      <c r="D642" s="171" t="s">
        <v>12</v>
      </c>
      <c r="E642" s="6"/>
      <c r="F642" s="600">
        <f t="shared" si="90"/>
        <v>0</v>
      </c>
      <c r="G642" s="305"/>
      <c r="H642" s="277"/>
      <c r="I642" s="613"/>
      <c r="J642" s="614"/>
      <c r="K642" s="614"/>
      <c r="L642" s="615"/>
      <c r="M642" s="615"/>
      <c r="N642" s="614"/>
      <c r="O642" s="489"/>
      <c r="P642" s="489"/>
    </row>
    <row r="643" spans="1:16" s="549" customFormat="1" x14ac:dyDescent="0.25">
      <c r="A643" s="237">
        <v>7.11</v>
      </c>
      <c r="B643" s="198" t="s">
        <v>1288</v>
      </c>
      <c r="C643" s="199">
        <v>2</v>
      </c>
      <c r="D643" s="171" t="s">
        <v>12</v>
      </c>
      <c r="E643" s="6"/>
      <c r="F643" s="600">
        <f t="shared" si="90"/>
        <v>0</v>
      </c>
      <c r="G643" s="305"/>
      <c r="H643" s="277"/>
      <c r="I643" s="613"/>
      <c r="J643" s="614"/>
      <c r="K643" s="614"/>
      <c r="L643" s="615"/>
      <c r="M643" s="615"/>
      <c r="N643" s="614"/>
      <c r="O643" s="489"/>
      <c r="P643" s="489"/>
    </row>
    <row r="644" spans="1:16" s="549" customFormat="1" x14ac:dyDescent="0.25">
      <c r="A644" s="237">
        <v>7.12</v>
      </c>
      <c r="B644" s="198" t="s">
        <v>1090</v>
      </c>
      <c r="C644" s="199">
        <v>14</v>
      </c>
      <c r="D644" s="171" t="s">
        <v>12</v>
      </c>
      <c r="E644" s="6"/>
      <c r="F644" s="600">
        <f t="shared" si="90"/>
        <v>0</v>
      </c>
      <c r="G644" s="305"/>
      <c r="H644" s="277"/>
      <c r="I644" s="613"/>
      <c r="J644" s="614"/>
      <c r="K644" s="614"/>
      <c r="L644" s="615"/>
      <c r="M644" s="615"/>
      <c r="N644" s="614"/>
      <c r="O644" s="489"/>
      <c r="P644" s="489"/>
    </row>
    <row r="645" spans="1:16" s="549" customFormat="1" x14ac:dyDescent="0.25">
      <c r="A645" s="237">
        <v>7.13</v>
      </c>
      <c r="B645" s="198" t="s">
        <v>1091</v>
      </c>
      <c r="C645" s="199">
        <v>2</v>
      </c>
      <c r="D645" s="171" t="s">
        <v>12</v>
      </c>
      <c r="E645" s="6"/>
      <c r="F645" s="600">
        <f t="shared" si="90"/>
        <v>0</v>
      </c>
      <c r="G645" s="305"/>
      <c r="H645" s="277"/>
      <c r="I645" s="613"/>
      <c r="J645" s="614"/>
      <c r="K645" s="614"/>
      <c r="L645" s="615"/>
      <c r="M645" s="615"/>
      <c r="N645" s="614"/>
      <c r="O645" s="489"/>
      <c r="P645" s="489"/>
    </row>
    <row r="646" spans="1:16" s="308" customFormat="1" x14ac:dyDescent="0.25">
      <c r="A646" s="237">
        <v>7.14</v>
      </c>
      <c r="B646" s="198" t="s">
        <v>1092</v>
      </c>
      <c r="C646" s="199">
        <v>2</v>
      </c>
      <c r="D646" s="171" t="s">
        <v>12</v>
      </c>
      <c r="E646" s="6"/>
      <c r="F646" s="600">
        <f t="shared" si="90"/>
        <v>0</v>
      </c>
      <c r="G646" s="305"/>
      <c r="H646" s="277"/>
      <c r="I646" s="263"/>
      <c r="J646" s="509"/>
      <c r="K646" s="509"/>
      <c r="L646" s="510"/>
      <c r="M646" s="510"/>
      <c r="N646" s="509"/>
      <c r="O646" s="489"/>
      <c r="P646" s="489"/>
    </row>
    <row r="647" spans="1:16" s="549" customFormat="1" x14ac:dyDescent="0.25">
      <c r="A647" s="237"/>
      <c r="B647" s="198"/>
      <c r="C647" s="199"/>
      <c r="D647" s="171"/>
      <c r="E647" s="6"/>
      <c r="F647" s="600"/>
      <c r="G647" s="305"/>
      <c r="H647" s="277"/>
      <c r="I647" s="613"/>
      <c r="J647" s="614"/>
      <c r="K647" s="614"/>
      <c r="L647" s="615"/>
      <c r="M647" s="615"/>
      <c r="N647" s="614"/>
      <c r="O647" s="489"/>
      <c r="P647" s="489"/>
    </row>
    <row r="648" spans="1:16" s="549" customFormat="1" x14ac:dyDescent="0.25">
      <c r="A648" s="238">
        <v>7.15</v>
      </c>
      <c r="B648" s="195" t="s">
        <v>1093</v>
      </c>
      <c r="C648" s="199"/>
      <c r="D648" s="171"/>
      <c r="E648" s="6"/>
      <c r="F648" s="600">
        <f t="shared" ref="F648:F654" si="92">ROUND(C648*E648,2)</f>
        <v>0</v>
      </c>
      <c r="G648" s="305"/>
      <c r="H648" s="277"/>
      <c r="I648" s="613"/>
      <c r="J648" s="614"/>
      <c r="K648" s="614"/>
      <c r="L648" s="615"/>
      <c r="M648" s="615"/>
      <c r="N648" s="614"/>
      <c r="O648" s="489"/>
      <c r="P648" s="489"/>
    </row>
    <row r="649" spans="1:16" s="549" customFormat="1" x14ac:dyDescent="0.25">
      <c r="A649" s="239" t="s">
        <v>1094</v>
      </c>
      <c r="B649" s="198" t="s">
        <v>18</v>
      </c>
      <c r="C649" s="199">
        <v>111.33</v>
      </c>
      <c r="D649" s="171" t="s">
        <v>13</v>
      </c>
      <c r="E649" s="6"/>
      <c r="F649" s="600">
        <f t="shared" si="92"/>
        <v>0</v>
      </c>
      <c r="G649" s="305"/>
      <c r="H649" s="277"/>
      <c r="I649" s="613"/>
      <c r="J649" s="614"/>
      <c r="K649" s="614"/>
      <c r="L649" s="615"/>
      <c r="M649" s="615"/>
      <c r="N649" s="614"/>
      <c r="O649" s="489"/>
      <c r="P649" s="489"/>
    </row>
    <row r="650" spans="1:16" s="549" customFormat="1" x14ac:dyDescent="0.25">
      <c r="A650" s="239" t="s">
        <v>1095</v>
      </c>
      <c r="B650" s="198" t="s">
        <v>1096</v>
      </c>
      <c r="C650" s="199">
        <v>132.49</v>
      </c>
      <c r="D650" s="171" t="s">
        <v>7</v>
      </c>
      <c r="E650" s="6"/>
      <c r="F650" s="600">
        <f t="shared" si="92"/>
        <v>0</v>
      </c>
      <c r="G650" s="305"/>
      <c r="H650" s="277"/>
      <c r="I650" s="613"/>
      <c r="J650" s="614"/>
      <c r="K650" s="614"/>
      <c r="L650" s="615"/>
      <c r="M650" s="615"/>
      <c r="N650" s="614"/>
      <c r="O650" s="489"/>
      <c r="P650" s="489"/>
    </row>
    <row r="651" spans="1:16" s="549" customFormat="1" x14ac:dyDescent="0.25">
      <c r="A651" s="239" t="s">
        <v>1097</v>
      </c>
      <c r="B651" s="198" t="s">
        <v>880</v>
      </c>
      <c r="C651" s="199">
        <v>100.2</v>
      </c>
      <c r="D651" s="171" t="s">
        <v>11</v>
      </c>
      <c r="E651" s="6"/>
      <c r="F651" s="600">
        <f t="shared" si="92"/>
        <v>0</v>
      </c>
      <c r="G651" s="305"/>
      <c r="H651" s="277"/>
      <c r="I651" s="613"/>
      <c r="J651" s="614"/>
      <c r="K651" s="614"/>
      <c r="L651" s="615"/>
      <c r="M651" s="615"/>
      <c r="N651" s="614"/>
      <c r="O651" s="489"/>
      <c r="P651" s="489"/>
    </row>
    <row r="652" spans="1:16" s="549" customFormat="1" x14ac:dyDescent="0.25">
      <c r="A652" s="239" t="s">
        <v>1098</v>
      </c>
      <c r="B652" s="198" t="s">
        <v>404</v>
      </c>
      <c r="C652" s="199">
        <v>10.02</v>
      </c>
      <c r="D652" s="171" t="s">
        <v>63</v>
      </c>
      <c r="E652" s="6"/>
      <c r="F652" s="600">
        <f t="shared" si="92"/>
        <v>0</v>
      </c>
      <c r="G652" s="305"/>
      <c r="H652" s="277"/>
      <c r="I652" s="613"/>
      <c r="J652" s="614"/>
      <c r="K652" s="614"/>
      <c r="L652" s="615"/>
      <c r="M652" s="615"/>
      <c r="N652" s="614"/>
      <c r="O652" s="489"/>
      <c r="P652" s="489"/>
    </row>
    <row r="653" spans="1:16" s="549" customFormat="1" x14ac:dyDescent="0.25">
      <c r="A653" s="239" t="s">
        <v>1099</v>
      </c>
      <c r="B653" s="198" t="s">
        <v>1100</v>
      </c>
      <c r="C653" s="199">
        <v>108.62</v>
      </c>
      <c r="D653" s="171" t="s">
        <v>8</v>
      </c>
      <c r="E653" s="6"/>
      <c r="F653" s="600">
        <f t="shared" si="92"/>
        <v>0</v>
      </c>
      <c r="G653" s="305"/>
      <c r="H653" s="277"/>
      <c r="I653" s="613"/>
      <c r="J653" s="614"/>
      <c r="K653" s="614"/>
      <c r="L653" s="615"/>
      <c r="M653" s="615"/>
      <c r="N653" s="614"/>
      <c r="O653" s="489"/>
      <c r="P653" s="489"/>
    </row>
    <row r="654" spans="1:16" s="549" customFormat="1" x14ac:dyDescent="0.25">
      <c r="A654" s="239" t="s">
        <v>1101</v>
      </c>
      <c r="B654" s="198" t="s">
        <v>1071</v>
      </c>
      <c r="C654" s="199">
        <v>29.84</v>
      </c>
      <c r="D654" s="171" t="s">
        <v>25</v>
      </c>
      <c r="E654" s="6"/>
      <c r="F654" s="600">
        <f t="shared" si="92"/>
        <v>0</v>
      </c>
      <c r="G654" s="305"/>
      <c r="H654" s="277"/>
      <c r="I654" s="613"/>
      <c r="J654" s="614"/>
      <c r="K654" s="614"/>
      <c r="L654" s="615"/>
      <c r="M654" s="615"/>
      <c r="N654" s="614"/>
      <c r="O654" s="489"/>
      <c r="P654" s="489"/>
    </row>
    <row r="655" spans="1:16" s="549" customFormat="1" x14ac:dyDescent="0.25">
      <c r="A655" s="239"/>
      <c r="B655" s="198"/>
      <c r="C655" s="199"/>
      <c r="D655" s="171"/>
      <c r="E655" s="6"/>
      <c r="F655" s="600"/>
      <c r="G655" s="305"/>
      <c r="H655" s="277"/>
      <c r="I655" s="613"/>
      <c r="J655" s="614"/>
      <c r="K655" s="614"/>
      <c r="L655" s="615"/>
      <c r="M655" s="615"/>
      <c r="N655" s="614"/>
      <c r="O655" s="489"/>
      <c r="P655" s="489"/>
    </row>
    <row r="656" spans="1:16" s="549" customFormat="1" x14ac:dyDescent="0.25">
      <c r="A656" s="236">
        <v>7.16</v>
      </c>
      <c r="B656" s="150" t="s">
        <v>1300</v>
      </c>
      <c r="C656" s="199"/>
      <c r="D656" s="197"/>
      <c r="E656" s="6"/>
      <c r="F656" s="600">
        <f t="shared" ref="F656:F676" si="93">ROUND(C656*E656,2)</f>
        <v>0</v>
      </c>
      <c r="G656" s="305"/>
      <c r="H656" s="277"/>
      <c r="I656" s="613"/>
      <c r="J656" s="614"/>
      <c r="K656" s="614"/>
      <c r="L656" s="615"/>
      <c r="M656" s="615"/>
      <c r="N656" s="614"/>
      <c r="O656" s="489"/>
      <c r="P656" s="489"/>
    </row>
    <row r="657" spans="1:16" s="549" customFormat="1" x14ac:dyDescent="0.25">
      <c r="A657" s="239" t="s">
        <v>421</v>
      </c>
      <c r="B657" s="151" t="s">
        <v>1102</v>
      </c>
      <c r="C657" s="199">
        <v>3</v>
      </c>
      <c r="D657" s="197" t="s">
        <v>12</v>
      </c>
      <c r="E657" s="6"/>
      <c r="F657" s="600">
        <f t="shared" si="93"/>
        <v>0</v>
      </c>
      <c r="G657" s="305"/>
      <c r="H657" s="277"/>
      <c r="I657" s="613"/>
      <c r="J657" s="614"/>
      <c r="K657" s="614"/>
      <c r="L657" s="615"/>
      <c r="M657" s="615"/>
      <c r="N657" s="614"/>
      <c r="O657" s="489"/>
      <c r="P657" s="489"/>
    </row>
    <row r="658" spans="1:16" s="549" customFormat="1" x14ac:dyDescent="0.25">
      <c r="A658" s="235"/>
      <c r="B658" s="150"/>
      <c r="C658" s="199"/>
      <c r="D658" s="197"/>
      <c r="E658" s="6"/>
      <c r="F658" s="600">
        <f t="shared" si="93"/>
        <v>0</v>
      </c>
      <c r="G658" s="305"/>
      <c r="H658" s="277"/>
      <c r="I658" s="613"/>
      <c r="J658" s="614"/>
      <c r="K658" s="614"/>
      <c r="L658" s="615"/>
      <c r="M658" s="615"/>
      <c r="N658" s="614"/>
      <c r="O658" s="489"/>
      <c r="P658" s="489"/>
    </row>
    <row r="659" spans="1:16" s="549" customFormat="1" x14ac:dyDescent="0.25">
      <c r="A659" s="236">
        <v>8</v>
      </c>
      <c r="B659" s="195" t="s">
        <v>1103</v>
      </c>
      <c r="C659" s="199"/>
      <c r="D659" s="197"/>
      <c r="E659" s="6"/>
      <c r="F659" s="600">
        <f t="shared" si="93"/>
        <v>0</v>
      </c>
      <c r="G659" s="305"/>
      <c r="H659" s="277"/>
      <c r="I659" s="613"/>
      <c r="J659" s="614"/>
      <c r="K659" s="614"/>
      <c r="L659" s="615"/>
      <c r="M659" s="615"/>
      <c r="N659" s="614"/>
      <c r="O659" s="489"/>
      <c r="P659" s="489"/>
    </row>
    <row r="660" spans="1:16" s="549" customFormat="1" x14ac:dyDescent="0.25">
      <c r="A660" s="236"/>
      <c r="B660" s="195"/>
      <c r="C660" s="199"/>
      <c r="D660" s="197"/>
      <c r="E660" s="6"/>
      <c r="F660" s="600">
        <f t="shared" si="93"/>
        <v>0</v>
      </c>
      <c r="G660" s="305"/>
      <c r="H660" s="277"/>
      <c r="I660" s="613"/>
      <c r="J660" s="614"/>
      <c r="K660" s="614"/>
      <c r="L660" s="615"/>
      <c r="M660" s="615"/>
      <c r="N660" s="614"/>
      <c r="O660" s="489"/>
      <c r="P660" s="489"/>
    </row>
    <row r="661" spans="1:16" s="549" customFormat="1" x14ac:dyDescent="0.25">
      <c r="A661" s="236">
        <v>8.1</v>
      </c>
      <c r="B661" s="195" t="s">
        <v>499</v>
      </c>
      <c r="C661" s="199">
        <v>1</v>
      </c>
      <c r="D661" s="159" t="s">
        <v>33</v>
      </c>
      <c r="E661" s="6"/>
      <c r="F661" s="600">
        <f t="shared" si="93"/>
        <v>0</v>
      </c>
      <c r="G661" s="305"/>
      <c r="H661" s="277"/>
      <c r="I661" s="613"/>
      <c r="J661" s="614"/>
      <c r="K661" s="614"/>
      <c r="L661" s="615"/>
      <c r="M661" s="615"/>
      <c r="N661" s="614"/>
      <c r="O661" s="489"/>
      <c r="P661" s="489"/>
    </row>
    <row r="662" spans="1:16" s="549" customFormat="1" x14ac:dyDescent="0.25">
      <c r="A662" s="236"/>
      <c r="B662" s="198"/>
      <c r="C662" s="199"/>
      <c r="D662" s="197"/>
      <c r="E662" s="6"/>
      <c r="F662" s="600">
        <f t="shared" si="93"/>
        <v>0</v>
      </c>
      <c r="G662" s="305"/>
      <c r="H662" s="277"/>
      <c r="I662" s="613"/>
      <c r="J662" s="614"/>
      <c r="K662" s="614"/>
      <c r="L662" s="615"/>
      <c r="M662" s="615"/>
      <c r="N662" s="614"/>
      <c r="O662" s="489"/>
      <c r="P662" s="489"/>
    </row>
    <row r="663" spans="1:16" s="549" customFormat="1" x14ac:dyDescent="0.25">
      <c r="A663" s="236">
        <v>8.1999999999999993</v>
      </c>
      <c r="B663" s="195" t="s">
        <v>23</v>
      </c>
      <c r="C663" s="199"/>
      <c r="D663" s="197"/>
      <c r="E663" s="6"/>
      <c r="F663" s="600">
        <f t="shared" si="93"/>
        <v>0</v>
      </c>
      <c r="G663" s="305"/>
      <c r="H663" s="277"/>
      <c r="I663" s="613"/>
      <c r="J663" s="614"/>
      <c r="K663" s="614"/>
      <c r="L663" s="615"/>
      <c r="M663" s="615"/>
      <c r="N663" s="614"/>
      <c r="O663" s="489"/>
      <c r="P663" s="489"/>
    </row>
    <row r="664" spans="1:16" s="549" customFormat="1" x14ac:dyDescent="0.25">
      <c r="A664" s="239" t="s">
        <v>519</v>
      </c>
      <c r="B664" s="198" t="s">
        <v>1104</v>
      </c>
      <c r="C664" s="199">
        <v>58.38</v>
      </c>
      <c r="D664" s="197" t="s">
        <v>10</v>
      </c>
      <c r="E664" s="6"/>
      <c r="F664" s="600">
        <f t="shared" si="93"/>
        <v>0</v>
      </c>
      <c r="G664" s="305"/>
      <c r="H664" s="277"/>
      <c r="I664" s="613"/>
      <c r="J664" s="614"/>
      <c r="K664" s="614"/>
      <c r="L664" s="615"/>
      <c r="M664" s="615"/>
      <c r="N664" s="614"/>
      <c r="O664" s="489"/>
      <c r="P664" s="489"/>
    </row>
    <row r="665" spans="1:16" s="549" customFormat="1" x14ac:dyDescent="0.25">
      <c r="A665" s="239" t="s">
        <v>520</v>
      </c>
      <c r="B665" s="198" t="s">
        <v>880</v>
      </c>
      <c r="C665" s="199">
        <v>31.5</v>
      </c>
      <c r="D665" s="171" t="s">
        <v>11</v>
      </c>
      <c r="E665" s="6"/>
      <c r="F665" s="600">
        <f t="shared" si="93"/>
        <v>0</v>
      </c>
      <c r="G665" s="305"/>
      <c r="H665" s="277"/>
      <c r="I665" s="613"/>
      <c r="J665" s="614"/>
      <c r="K665" s="614"/>
      <c r="L665" s="615"/>
      <c r="M665" s="615"/>
      <c r="N665" s="614"/>
      <c r="O665" s="489"/>
      <c r="P665" s="489"/>
    </row>
    <row r="666" spans="1:16" s="549" customFormat="1" x14ac:dyDescent="0.25">
      <c r="A666" s="239" t="s">
        <v>521</v>
      </c>
      <c r="B666" s="198" t="s">
        <v>1100</v>
      </c>
      <c r="C666" s="199">
        <v>46.36</v>
      </c>
      <c r="D666" s="197" t="s">
        <v>10</v>
      </c>
      <c r="E666" s="6"/>
      <c r="F666" s="600">
        <f t="shared" si="93"/>
        <v>0</v>
      </c>
      <c r="G666" s="305"/>
      <c r="H666" s="277"/>
      <c r="I666" s="613"/>
      <c r="J666" s="614"/>
      <c r="K666" s="614"/>
      <c r="L666" s="615"/>
      <c r="M666" s="615"/>
      <c r="N666" s="614"/>
      <c r="O666" s="489"/>
      <c r="P666" s="489"/>
    </row>
    <row r="667" spans="1:16" s="549" customFormat="1" x14ac:dyDescent="0.25">
      <c r="A667" s="239" t="s">
        <v>522</v>
      </c>
      <c r="B667" s="198" t="s">
        <v>1071</v>
      </c>
      <c r="C667" s="199">
        <v>15.03</v>
      </c>
      <c r="D667" s="197" t="s">
        <v>10</v>
      </c>
      <c r="E667" s="6"/>
      <c r="F667" s="600">
        <f t="shared" si="93"/>
        <v>0</v>
      </c>
      <c r="G667" s="305"/>
      <c r="H667" s="277"/>
      <c r="I667" s="613"/>
      <c r="J667" s="614"/>
      <c r="K667" s="614"/>
      <c r="L667" s="615"/>
      <c r="M667" s="615"/>
      <c r="N667" s="614"/>
      <c r="O667" s="489"/>
      <c r="P667" s="489"/>
    </row>
    <row r="668" spans="1:16" s="549" customFormat="1" x14ac:dyDescent="0.25">
      <c r="A668" s="236"/>
      <c r="B668" s="198"/>
      <c r="C668" s="199"/>
      <c r="D668" s="197"/>
      <c r="E668" s="6"/>
      <c r="F668" s="600">
        <f t="shared" si="93"/>
        <v>0</v>
      </c>
      <c r="G668" s="305"/>
      <c r="H668" s="277"/>
      <c r="I668" s="613"/>
      <c r="J668" s="614"/>
      <c r="K668" s="614"/>
      <c r="L668" s="615"/>
      <c r="M668" s="615"/>
      <c r="N668" s="614"/>
      <c r="O668" s="489"/>
      <c r="P668" s="489"/>
    </row>
    <row r="669" spans="1:16" s="549" customFormat="1" x14ac:dyDescent="0.25">
      <c r="A669" s="236">
        <v>8.3000000000000007</v>
      </c>
      <c r="B669" s="195" t="s">
        <v>375</v>
      </c>
      <c r="C669" s="199"/>
      <c r="D669" s="197"/>
      <c r="E669" s="6"/>
      <c r="F669" s="600">
        <f t="shared" si="93"/>
        <v>0</v>
      </c>
      <c r="G669" s="305"/>
      <c r="H669" s="277"/>
      <c r="I669" s="613"/>
      <c r="J669" s="614"/>
      <c r="K669" s="614"/>
      <c r="L669" s="615"/>
      <c r="M669" s="615"/>
      <c r="N669" s="614"/>
      <c r="O669" s="489"/>
      <c r="P669" s="489"/>
    </row>
    <row r="670" spans="1:16" s="549" customFormat="1" x14ac:dyDescent="0.25">
      <c r="A670" s="239" t="s">
        <v>422</v>
      </c>
      <c r="B670" s="198" t="s">
        <v>1105</v>
      </c>
      <c r="C670" s="199">
        <v>22.47</v>
      </c>
      <c r="D670" s="197" t="s">
        <v>13</v>
      </c>
      <c r="E670" s="6"/>
      <c r="F670" s="600">
        <f t="shared" si="93"/>
        <v>0</v>
      </c>
      <c r="G670" s="305"/>
      <c r="H670" s="277"/>
      <c r="I670" s="613"/>
      <c r="J670" s="614"/>
      <c r="K670" s="614"/>
      <c r="L670" s="615"/>
      <c r="M670" s="615"/>
      <c r="N670" s="614"/>
      <c r="O670" s="489"/>
      <c r="P670" s="489"/>
    </row>
    <row r="671" spans="1:16" s="549" customFormat="1" x14ac:dyDescent="0.25">
      <c r="A671" s="235"/>
      <c r="B671" s="198"/>
      <c r="C671" s="199"/>
      <c r="D671" s="197"/>
      <c r="E671" s="6"/>
      <c r="F671" s="600">
        <f t="shared" si="93"/>
        <v>0</v>
      </c>
      <c r="G671" s="305"/>
      <c r="H671" s="277"/>
      <c r="I671" s="613"/>
      <c r="J671" s="614"/>
      <c r="K671" s="614"/>
      <c r="L671" s="615"/>
      <c r="M671" s="615"/>
      <c r="N671" s="614"/>
      <c r="O671" s="489"/>
      <c r="P671" s="489"/>
    </row>
    <row r="672" spans="1:16" s="549" customFormat="1" x14ac:dyDescent="0.25">
      <c r="A672" s="236">
        <v>8.4</v>
      </c>
      <c r="B672" s="195" t="s">
        <v>1106</v>
      </c>
      <c r="C672" s="199"/>
      <c r="D672" s="197"/>
      <c r="E672" s="6"/>
      <c r="F672" s="600">
        <f t="shared" si="93"/>
        <v>0</v>
      </c>
      <c r="G672" s="305"/>
      <c r="H672" s="277"/>
      <c r="I672" s="613"/>
      <c r="J672" s="614"/>
      <c r="K672" s="614"/>
      <c r="L672" s="615"/>
      <c r="M672" s="615"/>
      <c r="N672" s="614"/>
      <c r="O672" s="489"/>
      <c r="P672" s="489"/>
    </row>
    <row r="673" spans="1:17" s="549" customFormat="1" x14ac:dyDescent="0.25">
      <c r="A673" s="239" t="s">
        <v>436</v>
      </c>
      <c r="B673" s="198" t="s">
        <v>1107</v>
      </c>
      <c r="C673" s="199">
        <v>21</v>
      </c>
      <c r="D673" s="197" t="s">
        <v>13</v>
      </c>
      <c r="E673" s="6"/>
      <c r="F673" s="600">
        <f t="shared" si="93"/>
        <v>0</v>
      </c>
      <c r="G673" s="305"/>
      <c r="H673" s="277"/>
      <c r="I673" s="613"/>
      <c r="J673" s="614"/>
      <c r="K673" s="614"/>
      <c r="L673" s="615"/>
      <c r="M673" s="615"/>
      <c r="N673" s="614"/>
      <c r="O673" s="489"/>
      <c r="P673" s="489"/>
    </row>
    <row r="674" spans="1:17" s="549" customFormat="1" x14ac:dyDescent="0.25">
      <c r="A674" s="235"/>
      <c r="B674" s="198"/>
      <c r="C674" s="199"/>
      <c r="D674" s="197"/>
      <c r="E674" s="6"/>
      <c r="F674" s="600">
        <f t="shared" si="93"/>
        <v>0</v>
      </c>
      <c r="G674" s="305"/>
      <c r="H674" s="277"/>
      <c r="I674" s="613"/>
      <c r="J674" s="614"/>
      <c r="K674" s="614"/>
      <c r="L674" s="615"/>
      <c r="M674" s="615"/>
      <c r="N674" s="614"/>
      <c r="O674" s="489"/>
      <c r="P674" s="489"/>
    </row>
    <row r="675" spans="1:17" s="549" customFormat="1" ht="25.5" x14ac:dyDescent="0.25">
      <c r="A675" s="236">
        <v>8.5</v>
      </c>
      <c r="B675" s="195" t="s">
        <v>1108</v>
      </c>
      <c r="C675" s="199"/>
      <c r="D675" s="171"/>
      <c r="E675" s="6"/>
      <c r="F675" s="600">
        <f t="shared" si="93"/>
        <v>0</v>
      </c>
      <c r="G675" s="305"/>
      <c r="H675" s="277"/>
      <c r="I675" s="613"/>
      <c r="J675" s="614"/>
      <c r="K675" s="614"/>
      <c r="L675" s="615"/>
      <c r="M675" s="615"/>
      <c r="N675" s="614"/>
      <c r="O675" s="489"/>
      <c r="P675" s="489"/>
    </row>
    <row r="676" spans="1:17" s="549" customFormat="1" x14ac:dyDescent="0.25">
      <c r="A676" s="239" t="s">
        <v>439</v>
      </c>
      <c r="B676" s="198" t="s">
        <v>1109</v>
      </c>
      <c r="C676" s="199">
        <v>4</v>
      </c>
      <c r="D676" s="171" t="s">
        <v>12</v>
      </c>
      <c r="E676" s="6"/>
      <c r="F676" s="600">
        <f t="shared" si="93"/>
        <v>0</v>
      </c>
      <c r="G676" s="305"/>
      <c r="H676" s="277"/>
      <c r="I676" s="613"/>
      <c r="J676" s="614"/>
      <c r="K676" s="614"/>
      <c r="L676" s="615"/>
      <c r="M676" s="615"/>
      <c r="N676" s="614"/>
      <c r="O676" s="489"/>
      <c r="P676" s="489"/>
    </row>
    <row r="677" spans="1:17" s="308" customFormat="1" x14ac:dyDescent="0.25">
      <c r="A677" s="207"/>
      <c r="B677" s="154" t="s">
        <v>168</v>
      </c>
      <c r="C677" s="2"/>
      <c r="D677" s="127"/>
      <c r="E677" s="132"/>
      <c r="F677" s="542">
        <f>SUM(F604:F676)</f>
        <v>0</v>
      </c>
      <c r="G677" s="305"/>
      <c r="H677" s="277"/>
      <c r="I677" s="318"/>
      <c r="L677" s="488"/>
      <c r="M677" s="626"/>
      <c r="O677" s="489"/>
      <c r="P677" s="489"/>
    </row>
    <row r="678" spans="1:17" s="308" customFormat="1" x14ac:dyDescent="0.25">
      <c r="A678" s="104"/>
      <c r="B678" s="23"/>
      <c r="C678" s="525"/>
      <c r="D678" s="597"/>
      <c r="E678" s="892"/>
      <c r="F678" s="498"/>
      <c r="G678" s="277"/>
      <c r="H678" s="277"/>
      <c r="I678" s="257"/>
      <c r="J678" s="318"/>
      <c r="M678" s="488"/>
      <c r="N678" s="488"/>
      <c r="P678" s="489"/>
      <c r="Q678" s="489"/>
    </row>
    <row r="679" spans="1:17" s="308" customFormat="1" x14ac:dyDescent="0.25">
      <c r="A679" s="508" t="s">
        <v>64</v>
      </c>
      <c r="B679" s="495" t="s">
        <v>267</v>
      </c>
      <c r="C679" s="627"/>
      <c r="D679" s="628"/>
      <c r="E679" s="903"/>
      <c r="F679" s="629"/>
      <c r="G679" s="277"/>
      <c r="H679" s="277"/>
      <c r="I679" s="257"/>
      <c r="J679" s="318"/>
      <c r="M679" s="488"/>
      <c r="N679" s="488"/>
      <c r="P679" s="489"/>
      <c r="Q679" s="489"/>
    </row>
    <row r="680" spans="1:17" s="308" customFormat="1" x14ac:dyDescent="0.25">
      <c r="A680" s="499"/>
      <c r="B680" s="495"/>
      <c r="C680" s="630"/>
      <c r="D680" s="584"/>
      <c r="E680" s="898"/>
      <c r="F680" s="589"/>
      <c r="G680" s="277"/>
      <c r="H680" s="277"/>
      <c r="I680" s="257"/>
      <c r="J680" s="318"/>
      <c r="M680" s="488"/>
      <c r="N680" s="488"/>
      <c r="P680" s="489"/>
      <c r="Q680" s="489"/>
    </row>
    <row r="681" spans="1:17" s="308" customFormat="1" x14ac:dyDescent="0.25">
      <c r="A681" s="104">
        <v>1</v>
      </c>
      <c r="B681" s="23" t="s">
        <v>18</v>
      </c>
      <c r="C681" s="525">
        <v>1</v>
      </c>
      <c r="D681" s="597" t="s">
        <v>159</v>
      </c>
      <c r="E681" s="892"/>
      <c r="F681" s="498">
        <f t="shared" ref="F681:F722" si="94">ROUND((E681*C681),2)</f>
        <v>0</v>
      </c>
      <c r="G681" s="277"/>
      <c r="H681" s="277"/>
      <c r="I681" s="257"/>
      <c r="J681" s="318"/>
      <c r="M681" s="488"/>
      <c r="N681" s="488"/>
      <c r="P681" s="489"/>
      <c r="Q681" s="489"/>
    </row>
    <row r="682" spans="1:17" s="308" customFormat="1" x14ac:dyDescent="0.25">
      <c r="A682" s="104"/>
      <c r="B682" s="23"/>
      <c r="C682" s="525"/>
      <c r="D682" s="631"/>
      <c r="E682" s="892"/>
      <c r="F682" s="498"/>
      <c r="G682" s="277"/>
      <c r="H682" s="277"/>
      <c r="I682" s="257"/>
      <c r="J682" s="318"/>
      <c r="M682" s="488"/>
      <c r="N682" s="488"/>
      <c r="P682" s="489"/>
      <c r="Q682" s="489"/>
    </row>
    <row r="683" spans="1:17" s="308" customFormat="1" x14ac:dyDescent="0.25">
      <c r="A683" s="108">
        <v>2</v>
      </c>
      <c r="B683" s="371" t="s">
        <v>9</v>
      </c>
      <c r="C683" s="525"/>
      <c r="D683" s="303"/>
      <c r="E683" s="892"/>
      <c r="F683" s="498"/>
      <c r="G683" s="277"/>
      <c r="H683" s="277"/>
      <c r="I683" s="257"/>
      <c r="J683" s="318"/>
      <c r="M683" s="488"/>
      <c r="N683" s="488"/>
      <c r="P683" s="489"/>
      <c r="Q683" s="489"/>
    </row>
    <row r="684" spans="1:17" s="308" customFormat="1" x14ac:dyDescent="0.25">
      <c r="A684" s="104">
        <v>2.1</v>
      </c>
      <c r="B684" s="23" t="s">
        <v>268</v>
      </c>
      <c r="C684" s="525">
        <v>8.9499999999999993</v>
      </c>
      <c r="D684" s="558" t="s">
        <v>7</v>
      </c>
      <c r="E684" s="904"/>
      <c r="F684" s="498">
        <f t="shared" si="94"/>
        <v>0</v>
      </c>
      <c r="G684" s="277"/>
      <c r="H684" s="277"/>
      <c r="I684" s="257"/>
      <c r="J684" s="318"/>
      <c r="M684" s="488"/>
      <c r="N684" s="488"/>
      <c r="P684" s="489"/>
      <c r="Q684" s="489"/>
    </row>
    <row r="685" spans="1:17" s="308" customFormat="1" x14ac:dyDescent="0.25">
      <c r="A685" s="104">
        <v>2.2000000000000002</v>
      </c>
      <c r="B685" s="23" t="s">
        <v>79</v>
      </c>
      <c r="C685" s="351">
        <v>4.33</v>
      </c>
      <c r="D685" s="558" t="s">
        <v>8</v>
      </c>
      <c r="E685" s="904"/>
      <c r="F685" s="498">
        <f t="shared" si="94"/>
        <v>0</v>
      </c>
      <c r="G685" s="277"/>
      <c r="H685" s="277"/>
      <c r="I685" s="257"/>
      <c r="J685" s="318"/>
      <c r="M685" s="488"/>
      <c r="N685" s="488"/>
      <c r="P685" s="489"/>
      <c r="Q685" s="489"/>
    </row>
    <row r="686" spans="1:17" s="308" customFormat="1" x14ac:dyDescent="0.25">
      <c r="A686" s="632">
        <v>2.2999999999999998</v>
      </c>
      <c r="B686" s="23" t="s">
        <v>99</v>
      </c>
      <c r="C686" s="525">
        <v>6</v>
      </c>
      <c r="D686" s="558" t="s">
        <v>25</v>
      </c>
      <c r="E686" s="904"/>
      <c r="F686" s="498">
        <f t="shared" si="94"/>
        <v>0</v>
      </c>
      <c r="G686" s="277"/>
      <c r="H686" s="277"/>
      <c r="I686" s="257"/>
      <c r="J686" s="318"/>
      <c r="M686" s="488"/>
      <c r="N686" s="488"/>
      <c r="P686" s="489"/>
      <c r="Q686" s="489"/>
    </row>
    <row r="687" spans="1:17" s="308" customFormat="1" x14ac:dyDescent="0.25">
      <c r="A687" s="104"/>
      <c r="B687" s="23"/>
      <c r="C687" s="525"/>
      <c r="D687" s="303"/>
      <c r="E687" s="892"/>
      <c r="F687" s="498"/>
      <c r="G687" s="277"/>
      <c r="H687" s="277"/>
      <c r="I687" s="257"/>
      <c r="J687" s="318"/>
      <c r="M687" s="488"/>
      <c r="N687" s="488"/>
      <c r="P687" s="489"/>
      <c r="Q687" s="489"/>
    </row>
    <row r="688" spans="1:17" s="308" customFormat="1" ht="15.75" customHeight="1" x14ac:dyDescent="0.25">
      <c r="A688" s="108">
        <v>3</v>
      </c>
      <c r="B688" s="371" t="s">
        <v>562</v>
      </c>
      <c r="C688" s="525"/>
      <c r="D688" s="303"/>
      <c r="E688" s="892"/>
      <c r="F688" s="498"/>
      <c r="G688" s="277"/>
      <c r="H688" s="277"/>
      <c r="I688" s="257"/>
      <c r="J688" s="318"/>
      <c r="M688" s="488"/>
      <c r="N688" s="488"/>
      <c r="P688" s="489"/>
      <c r="Q688" s="489"/>
    </row>
    <row r="689" spans="1:17" s="308" customFormat="1" x14ac:dyDescent="0.25">
      <c r="A689" s="104">
        <v>3.1</v>
      </c>
      <c r="B689" s="23" t="s">
        <v>269</v>
      </c>
      <c r="C689" s="525">
        <v>1.78</v>
      </c>
      <c r="D689" s="303" t="s">
        <v>10</v>
      </c>
      <c r="E689" s="892"/>
      <c r="F689" s="498">
        <f t="shared" si="94"/>
        <v>0</v>
      </c>
      <c r="G689" s="277"/>
      <c r="H689" s="277"/>
      <c r="I689" s="257"/>
      <c r="J689" s="318"/>
      <c r="M689" s="488"/>
      <c r="N689" s="488"/>
      <c r="P689" s="489"/>
      <c r="Q689" s="489"/>
    </row>
    <row r="690" spans="1:17" s="308" customFormat="1" x14ac:dyDescent="0.25">
      <c r="A690" s="104">
        <v>3.2</v>
      </c>
      <c r="B690" s="23" t="s">
        <v>270</v>
      </c>
      <c r="C690" s="525">
        <v>1.32</v>
      </c>
      <c r="D690" s="303" t="s">
        <v>10</v>
      </c>
      <c r="E690" s="892"/>
      <c r="F690" s="498">
        <f t="shared" si="94"/>
        <v>0</v>
      </c>
      <c r="G690" s="277"/>
      <c r="H690" s="277"/>
      <c r="I690" s="257"/>
      <c r="J690" s="318"/>
      <c r="M690" s="488"/>
      <c r="N690" s="488"/>
      <c r="P690" s="489"/>
      <c r="Q690" s="489"/>
    </row>
    <row r="691" spans="1:17" s="308" customFormat="1" x14ac:dyDescent="0.25">
      <c r="A691" s="104">
        <v>3.3</v>
      </c>
      <c r="B691" s="23" t="s">
        <v>271</v>
      </c>
      <c r="C691" s="525">
        <v>1.22</v>
      </c>
      <c r="D691" s="303" t="s">
        <v>10</v>
      </c>
      <c r="E691" s="892"/>
      <c r="F691" s="498">
        <f t="shared" si="94"/>
        <v>0</v>
      </c>
      <c r="G691" s="277"/>
      <c r="H691" s="277"/>
      <c r="I691" s="257"/>
      <c r="J691" s="318"/>
      <c r="M691" s="488"/>
      <c r="N691" s="488"/>
      <c r="P691" s="489"/>
      <c r="Q691" s="489"/>
    </row>
    <row r="692" spans="1:17" s="460" customFormat="1" x14ac:dyDescent="0.25">
      <c r="A692" s="104">
        <v>3.4</v>
      </c>
      <c r="B692" s="23" t="s">
        <v>272</v>
      </c>
      <c r="C692" s="525">
        <v>0.51</v>
      </c>
      <c r="D692" s="303" t="s">
        <v>10</v>
      </c>
      <c r="E692" s="892"/>
      <c r="F692" s="498">
        <f t="shared" si="94"/>
        <v>0</v>
      </c>
      <c r="G692" s="277"/>
      <c r="H692" s="277"/>
      <c r="I692" s="257"/>
    </row>
    <row r="693" spans="1:17" s="308" customFormat="1" x14ac:dyDescent="0.25">
      <c r="A693" s="104">
        <v>3.5</v>
      </c>
      <c r="B693" s="23" t="s">
        <v>273</v>
      </c>
      <c r="C693" s="525">
        <v>0.98</v>
      </c>
      <c r="D693" s="303" t="s">
        <v>10</v>
      </c>
      <c r="E693" s="892"/>
      <c r="F693" s="498">
        <f t="shared" si="94"/>
        <v>0</v>
      </c>
      <c r="G693" s="277"/>
      <c r="H693" s="277"/>
      <c r="I693" s="257"/>
      <c r="J693" s="318"/>
      <c r="M693" s="626"/>
      <c r="P693" s="489"/>
      <c r="Q693" s="489"/>
    </row>
    <row r="694" spans="1:17" s="308" customFormat="1" x14ac:dyDescent="0.25">
      <c r="A694" s="104">
        <v>3.6</v>
      </c>
      <c r="B694" s="23" t="s">
        <v>274</v>
      </c>
      <c r="C694" s="525">
        <v>0.16</v>
      </c>
      <c r="D694" s="303" t="s">
        <v>10</v>
      </c>
      <c r="E694" s="892"/>
      <c r="F694" s="498">
        <f t="shared" si="94"/>
        <v>0</v>
      </c>
      <c r="G694" s="277"/>
      <c r="H694" s="277"/>
      <c r="I694" s="257"/>
      <c r="J694" s="318"/>
      <c r="M694" s="488"/>
      <c r="N694" s="488"/>
      <c r="P694" s="489"/>
      <c r="Q694" s="489"/>
    </row>
    <row r="695" spans="1:17" s="308" customFormat="1" x14ac:dyDescent="0.25">
      <c r="A695" s="104">
        <v>3.7</v>
      </c>
      <c r="B695" s="23" t="s">
        <v>275</v>
      </c>
      <c r="C695" s="525">
        <v>2.1800000000000002</v>
      </c>
      <c r="D695" s="303" t="s">
        <v>10</v>
      </c>
      <c r="E695" s="892"/>
      <c r="F695" s="498">
        <f t="shared" si="94"/>
        <v>0</v>
      </c>
      <c r="G695" s="277"/>
      <c r="H695" s="277"/>
      <c r="I695" s="257"/>
      <c r="J695" s="318"/>
      <c r="M695" s="488"/>
      <c r="N695" s="488"/>
      <c r="P695" s="489"/>
      <c r="Q695" s="489"/>
    </row>
    <row r="696" spans="1:17" s="308" customFormat="1" x14ac:dyDescent="0.25">
      <c r="A696" s="104">
        <v>3.8</v>
      </c>
      <c r="B696" s="23" t="s">
        <v>276</v>
      </c>
      <c r="C696" s="525">
        <v>1.07</v>
      </c>
      <c r="D696" s="303" t="s">
        <v>10</v>
      </c>
      <c r="E696" s="892"/>
      <c r="F696" s="498">
        <f t="shared" si="94"/>
        <v>0</v>
      </c>
      <c r="G696" s="277"/>
      <c r="H696" s="277"/>
      <c r="I696" s="257"/>
      <c r="J696" s="318"/>
      <c r="M696" s="488"/>
      <c r="N696" s="488"/>
      <c r="P696" s="489"/>
      <c r="Q696" s="489"/>
    </row>
    <row r="697" spans="1:17" s="308" customFormat="1" x14ac:dyDescent="0.25">
      <c r="A697" s="104"/>
      <c r="B697" s="23"/>
      <c r="C697" s="525"/>
      <c r="D697" s="303"/>
      <c r="E697" s="892"/>
      <c r="F697" s="498"/>
      <c r="G697" s="277"/>
      <c r="H697" s="277"/>
      <c r="I697" s="257"/>
      <c r="J697" s="318"/>
      <c r="M697" s="488"/>
      <c r="N697" s="488"/>
      <c r="P697" s="489"/>
      <c r="Q697" s="489"/>
    </row>
    <row r="698" spans="1:17" s="308" customFormat="1" x14ac:dyDescent="0.25">
      <c r="A698" s="108">
        <v>4</v>
      </c>
      <c r="B698" s="371" t="s">
        <v>80</v>
      </c>
      <c r="C698" s="525"/>
      <c r="D698" s="303"/>
      <c r="E698" s="892"/>
      <c r="F698" s="498"/>
      <c r="G698" s="277"/>
      <c r="H698" s="277"/>
      <c r="I698" s="257"/>
      <c r="J698" s="318"/>
      <c r="M698" s="488"/>
      <c r="N698" s="488"/>
      <c r="P698" s="489"/>
      <c r="Q698" s="489"/>
    </row>
    <row r="699" spans="1:17" s="318" customFormat="1" x14ac:dyDescent="0.25">
      <c r="A699" s="104">
        <v>4.0999999999999996</v>
      </c>
      <c r="B699" s="23" t="s">
        <v>81</v>
      </c>
      <c r="C699" s="525">
        <v>5.0599999999999996</v>
      </c>
      <c r="D699" s="303" t="s">
        <v>11</v>
      </c>
      <c r="E699" s="892"/>
      <c r="F699" s="498">
        <f t="shared" si="94"/>
        <v>0</v>
      </c>
      <c r="G699" s="277"/>
      <c r="H699" s="277"/>
      <c r="I699" s="257"/>
    </row>
    <row r="700" spans="1:17" s="318" customFormat="1" x14ac:dyDescent="0.25">
      <c r="A700" s="104">
        <v>4.2</v>
      </c>
      <c r="B700" s="23" t="s">
        <v>82</v>
      </c>
      <c r="C700" s="525">
        <v>25.13</v>
      </c>
      <c r="D700" s="303" t="s">
        <v>11</v>
      </c>
      <c r="E700" s="892"/>
      <c r="F700" s="498">
        <f t="shared" si="94"/>
        <v>0</v>
      </c>
      <c r="G700" s="277"/>
      <c r="H700" s="277"/>
      <c r="I700" s="257"/>
    </row>
    <row r="701" spans="1:17" s="318" customFormat="1" x14ac:dyDescent="0.25">
      <c r="A701" s="104">
        <v>4.3</v>
      </c>
      <c r="B701" s="23" t="s">
        <v>575</v>
      </c>
      <c r="C701" s="525">
        <v>5.2</v>
      </c>
      <c r="D701" s="303" t="s">
        <v>11</v>
      </c>
      <c r="E701" s="892"/>
      <c r="F701" s="498">
        <f t="shared" si="94"/>
        <v>0</v>
      </c>
      <c r="G701" s="277"/>
      <c r="H701" s="277"/>
      <c r="I701" s="257"/>
    </row>
    <row r="702" spans="1:17" s="318" customFormat="1" x14ac:dyDescent="0.25">
      <c r="A702" s="104">
        <v>4.4000000000000004</v>
      </c>
      <c r="B702" s="23" t="s">
        <v>65</v>
      </c>
      <c r="C702" s="525">
        <v>15.14</v>
      </c>
      <c r="D702" s="303" t="s">
        <v>13</v>
      </c>
      <c r="E702" s="892"/>
      <c r="F702" s="498">
        <f t="shared" si="94"/>
        <v>0</v>
      </c>
      <c r="G702" s="277"/>
      <c r="H702" s="277"/>
      <c r="I702" s="257"/>
    </row>
    <row r="703" spans="1:17" s="318" customFormat="1" x14ac:dyDescent="0.25">
      <c r="A703" s="104"/>
      <c r="B703" s="23"/>
      <c r="C703" s="525"/>
      <c r="D703" s="303"/>
      <c r="E703" s="892"/>
      <c r="F703" s="498"/>
      <c r="G703" s="277"/>
      <c r="H703" s="277"/>
      <c r="I703" s="257"/>
    </row>
    <row r="704" spans="1:17" s="318" customFormat="1" x14ac:dyDescent="0.25">
      <c r="A704" s="108">
        <v>5</v>
      </c>
      <c r="B704" s="371" t="s">
        <v>70</v>
      </c>
      <c r="C704" s="525"/>
      <c r="D704" s="303"/>
      <c r="E704" s="892"/>
      <c r="F704" s="498"/>
      <c r="G704" s="277"/>
      <c r="H704" s="277"/>
      <c r="I704" s="257"/>
    </row>
    <row r="705" spans="1:17" s="318" customFormat="1" x14ac:dyDescent="0.25">
      <c r="A705" s="104">
        <v>5.0999999999999996</v>
      </c>
      <c r="B705" s="23" t="s">
        <v>28</v>
      </c>
      <c r="C705" s="525">
        <v>33.71</v>
      </c>
      <c r="D705" s="303" t="s">
        <v>11</v>
      </c>
      <c r="E705" s="892"/>
      <c r="F705" s="498">
        <f t="shared" si="94"/>
        <v>0</v>
      </c>
      <c r="G705" s="277"/>
      <c r="H705" s="277"/>
      <c r="I705" s="257"/>
    </row>
    <row r="706" spans="1:17" s="318" customFormat="1" x14ac:dyDescent="0.25">
      <c r="A706" s="104">
        <v>5.2</v>
      </c>
      <c r="B706" s="23" t="s">
        <v>83</v>
      </c>
      <c r="C706" s="525">
        <v>40.64</v>
      </c>
      <c r="D706" s="303" t="s">
        <v>11</v>
      </c>
      <c r="E706" s="892"/>
      <c r="F706" s="498">
        <f t="shared" si="94"/>
        <v>0</v>
      </c>
      <c r="G706" s="277"/>
      <c r="H706" s="277"/>
      <c r="I706" s="257"/>
    </row>
    <row r="707" spans="1:17" s="318" customFormat="1" x14ac:dyDescent="0.25">
      <c r="A707" s="104">
        <v>5.3</v>
      </c>
      <c r="B707" s="23" t="s">
        <v>58</v>
      </c>
      <c r="C707" s="525">
        <v>34.11</v>
      </c>
      <c r="D707" s="303" t="s">
        <v>11</v>
      </c>
      <c r="E707" s="892"/>
      <c r="F707" s="498">
        <f t="shared" si="94"/>
        <v>0</v>
      </c>
      <c r="G707" s="277"/>
      <c r="H707" s="277"/>
      <c r="I707" s="257"/>
    </row>
    <row r="708" spans="1:17" s="318" customFormat="1" x14ac:dyDescent="0.25">
      <c r="A708" s="104">
        <v>5.4</v>
      </c>
      <c r="B708" s="23" t="s">
        <v>31</v>
      </c>
      <c r="C708" s="525">
        <v>18.2</v>
      </c>
      <c r="D708" s="303" t="s">
        <v>11</v>
      </c>
      <c r="E708" s="21"/>
      <c r="F708" s="498">
        <f t="shared" si="94"/>
        <v>0</v>
      </c>
      <c r="G708" s="277"/>
      <c r="H708" s="277"/>
      <c r="I708" s="257"/>
    </row>
    <row r="709" spans="1:17" s="318" customFormat="1" x14ac:dyDescent="0.25">
      <c r="A709" s="104">
        <v>5.5</v>
      </c>
      <c r="B709" s="23" t="s">
        <v>84</v>
      </c>
      <c r="C709" s="525">
        <v>74.75</v>
      </c>
      <c r="D709" s="303" t="s">
        <v>11</v>
      </c>
      <c r="E709" s="892"/>
      <c r="F709" s="498">
        <f t="shared" si="94"/>
        <v>0</v>
      </c>
      <c r="G709" s="277"/>
      <c r="H709" s="277"/>
      <c r="I709" s="257"/>
    </row>
    <row r="710" spans="1:17" s="318" customFormat="1" x14ac:dyDescent="0.25">
      <c r="A710" s="104">
        <v>5.6</v>
      </c>
      <c r="B710" s="23" t="s">
        <v>85</v>
      </c>
      <c r="C710" s="525">
        <v>83.05</v>
      </c>
      <c r="D710" s="303" t="s">
        <v>13</v>
      </c>
      <c r="E710" s="892"/>
      <c r="F710" s="498">
        <f t="shared" si="94"/>
        <v>0</v>
      </c>
      <c r="G710" s="277"/>
      <c r="H710" s="277"/>
      <c r="I710" s="257"/>
    </row>
    <row r="711" spans="1:17" s="318" customFormat="1" x14ac:dyDescent="0.25">
      <c r="A711" s="104">
        <v>5.7</v>
      </c>
      <c r="B711" s="23" t="s">
        <v>86</v>
      </c>
      <c r="C711" s="525">
        <v>15.14</v>
      </c>
      <c r="D711" s="303" t="s">
        <v>13</v>
      </c>
      <c r="E711" s="892"/>
      <c r="F711" s="498">
        <f t="shared" si="94"/>
        <v>0</v>
      </c>
      <c r="G711" s="277"/>
      <c r="H711" s="277"/>
      <c r="I711" s="257"/>
    </row>
    <row r="712" spans="1:17" s="318" customFormat="1" x14ac:dyDescent="0.25">
      <c r="A712" s="104">
        <v>5.8</v>
      </c>
      <c r="B712" s="611" t="s">
        <v>1140</v>
      </c>
      <c r="C712" s="525">
        <v>1</v>
      </c>
      <c r="D712" s="303" t="s">
        <v>12</v>
      </c>
      <c r="E712" s="892"/>
      <c r="F712" s="498">
        <f t="shared" si="94"/>
        <v>0</v>
      </c>
      <c r="G712" s="277"/>
      <c r="H712" s="277"/>
      <c r="I712" s="257"/>
    </row>
    <row r="713" spans="1:17" s="318" customFormat="1" x14ac:dyDescent="0.25">
      <c r="A713" s="104"/>
      <c r="B713" s="23"/>
      <c r="C713" s="525"/>
      <c r="D713" s="303"/>
      <c r="E713" s="892"/>
      <c r="F713" s="498"/>
      <c r="G713" s="277"/>
      <c r="H713" s="277"/>
      <c r="I713" s="257"/>
    </row>
    <row r="714" spans="1:17" s="308" customFormat="1" x14ac:dyDescent="0.25">
      <c r="A714" s="108">
        <v>6</v>
      </c>
      <c r="B714" s="371" t="s">
        <v>34</v>
      </c>
      <c r="C714" s="525"/>
      <c r="D714" s="303"/>
      <c r="E714" s="892"/>
      <c r="F714" s="498"/>
      <c r="G714" s="277"/>
      <c r="H714" s="277"/>
      <c r="I714" s="257"/>
      <c r="J714" s="318"/>
      <c r="M714" s="488"/>
      <c r="N714" s="488"/>
      <c r="P714" s="489"/>
      <c r="Q714" s="489"/>
    </row>
    <row r="715" spans="1:17" s="318" customFormat="1" x14ac:dyDescent="0.25">
      <c r="A715" s="104">
        <v>6.1</v>
      </c>
      <c r="B715" s="23" t="s">
        <v>277</v>
      </c>
      <c r="C715" s="525">
        <v>1</v>
      </c>
      <c r="D715" s="303" t="s">
        <v>12</v>
      </c>
      <c r="E715" s="892"/>
      <c r="F715" s="498">
        <f t="shared" si="94"/>
        <v>0</v>
      </c>
      <c r="G715" s="277"/>
      <c r="H715" s="277"/>
      <c r="I715" s="257"/>
    </row>
    <row r="716" spans="1:17" s="318" customFormat="1" x14ac:dyDescent="0.25">
      <c r="A716" s="104">
        <v>6.2</v>
      </c>
      <c r="B716" s="23" t="s">
        <v>87</v>
      </c>
      <c r="C716" s="525">
        <v>22.6</v>
      </c>
      <c r="D716" s="303" t="s">
        <v>16</v>
      </c>
      <c r="E716" s="892"/>
      <c r="F716" s="498">
        <f t="shared" si="94"/>
        <v>0</v>
      </c>
      <c r="G716" s="277"/>
      <c r="H716" s="277"/>
      <c r="I716" s="257"/>
    </row>
    <row r="717" spans="1:17" s="318" customFormat="1" x14ac:dyDescent="0.25">
      <c r="A717" s="104"/>
      <c r="B717" s="23"/>
      <c r="C717" s="525"/>
      <c r="D717" s="303"/>
      <c r="E717" s="892"/>
      <c r="F717" s="498"/>
      <c r="G717" s="277"/>
      <c r="H717" s="277"/>
      <c r="I717" s="257"/>
    </row>
    <row r="718" spans="1:17" s="318" customFormat="1" x14ac:dyDescent="0.25">
      <c r="A718" s="108">
        <v>7</v>
      </c>
      <c r="B718" s="371" t="s">
        <v>88</v>
      </c>
      <c r="C718" s="525"/>
      <c r="D718" s="303"/>
      <c r="E718" s="892"/>
      <c r="F718" s="498"/>
      <c r="G718" s="277"/>
      <c r="H718" s="277"/>
      <c r="I718" s="257"/>
    </row>
    <row r="719" spans="1:17" s="318" customFormat="1" ht="13.5" customHeight="1" x14ac:dyDescent="0.25">
      <c r="A719" s="104">
        <v>7.1</v>
      </c>
      <c r="B719" s="23" t="s">
        <v>1236</v>
      </c>
      <c r="C719" s="525">
        <v>1</v>
      </c>
      <c r="D719" s="303" t="s">
        <v>12</v>
      </c>
      <c r="E719" s="892"/>
      <c r="F719" s="498">
        <f>ROUND(E719*C719,2)</f>
        <v>0</v>
      </c>
      <c r="G719" s="277"/>
      <c r="H719" s="277"/>
      <c r="I719" s="257"/>
    </row>
    <row r="720" spans="1:17" s="318" customFormat="1" ht="13.5" customHeight="1" x14ac:dyDescent="0.25">
      <c r="A720" s="104">
        <v>7.1</v>
      </c>
      <c r="B720" s="23" t="s">
        <v>53</v>
      </c>
      <c r="C720" s="525">
        <v>6</v>
      </c>
      <c r="D720" s="303" t="s">
        <v>12</v>
      </c>
      <c r="E720" s="892"/>
      <c r="F720" s="498">
        <f t="shared" si="94"/>
        <v>0</v>
      </c>
      <c r="G720" s="277"/>
      <c r="H720" s="277"/>
      <c r="I720" s="257"/>
    </row>
    <row r="721" spans="1:9" s="318" customFormat="1" ht="13.5" customHeight="1" x14ac:dyDescent="0.25">
      <c r="A721" s="104">
        <v>7.2</v>
      </c>
      <c r="B721" s="23" t="s">
        <v>89</v>
      </c>
      <c r="C721" s="525">
        <v>1</v>
      </c>
      <c r="D721" s="303" t="s">
        <v>12</v>
      </c>
      <c r="E721" s="892"/>
      <c r="F721" s="498">
        <f t="shared" si="94"/>
        <v>0</v>
      </c>
      <c r="G721" s="277"/>
      <c r="H721" s="277"/>
      <c r="I721" s="257"/>
    </row>
    <row r="722" spans="1:9" s="318" customFormat="1" x14ac:dyDescent="0.25">
      <c r="A722" s="104">
        <v>7.3</v>
      </c>
      <c r="B722" s="23" t="s">
        <v>90</v>
      </c>
      <c r="C722" s="525">
        <v>4</v>
      </c>
      <c r="D722" s="303" t="s">
        <v>12</v>
      </c>
      <c r="E722" s="892"/>
      <c r="F722" s="498">
        <f t="shared" si="94"/>
        <v>0</v>
      </c>
      <c r="G722" s="277"/>
      <c r="H722" s="277"/>
      <c r="I722" s="257"/>
    </row>
    <row r="723" spans="1:9" s="318" customFormat="1" x14ac:dyDescent="0.25">
      <c r="A723" s="104"/>
      <c r="B723" s="460"/>
      <c r="C723" s="525"/>
      <c r="D723" s="633"/>
      <c r="E723" s="899"/>
      <c r="F723" s="498"/>
      <c r="G723" s="277"/>
      <c r="H723" s="277"/>
      <c r="I723" s="257"/>
    </row>
    <row r="724" spans="1:9" s="318" customFormat="1" x14ac:dyDescent="0.25">
      <c r="A724" s="104">
        <v>8</v>
      </c>
      <c r="B724" s="318" t="s">
        <v>361</v>
      </c>
      <c r="C724" s="31">
        <v>1</v>
      </c>
      <c r="D724" s="591" t="s">
        <v>12</v>
      </c>
      <c r="E724" s="892"/>
      <c r="F724" s="498">
        <f>ROUND((E724*C724),2)</f>
        <v>0</v>
      </c>
      <c r="G724" s="277"/>
      <c r="H724" s="277"/>
      <c r="I724" s="257"/>
    </row>
    <row r="725" spans="1:9" s="318" customFormat="1" x14ac:dyDescent="0.25">
      <c r="A725" s="517"/>
      <c r="B725" s="583" t="s">
        <v>1141</v>
      </c>
      <c r="C725" s="588"/>
      <c r="D725" s="588"/>
      <c r="E725" s="898"/>
      <c r="F725" s="589">
        <f>ROUND(SUM(F681:F724),2)</f>
        <v>0</v>
      </c>
      <c r="G725" s="277"/>
      <c r="H725" s="277"/>
      <c r="I725" s="257"/>
    </row>
    <row r="726" spans="1:9" s="318" customFormat="1" x14ac:dyDescent="0.25">
      <c r="A726" s="503"/>
      <c r="B726" s="500"/>
      <c r="C726" s="31"/>
      <c r="D726" s="496"/>
      <c r="E726" s="892"/>
      <c r="F726" s="498"/>
      <c r="G726" s="277"/>
      <c r="H726" s="277"/>
      <c r="I726" s="257"/>
    </row>
    <row r="727" spans="1:9" s="318" customFormat="1" x14ac:dyDescent="0.25">
      <c r="A727" s="508" t="s">
        <v>64</v>
      </c>
      <c r="B727" s="495" t="s">
        <v>278</v>
      </c>
      <c r="C727" s="630"/>
      <c r="D727" s="584"/>
      <c r="E727" s="898"/>
      <c r="F727" s="589"/>
      <c r="G727" s="277"/>
      <c r="H727" s="277"/>
      <c r="I727" s="257"/>
    </row>
    <row r="728" spans="1:9" s="318" customFormat="1" x14ac:dyDescent="0.25">
      <c r="A728" s="494"/>
      <c r="B728" s="495"/>
      <c r="C728" s="630"/>
      <c r="D728" s="584"/>
      <c r="E728" s="898"/>
      <c r="F728" s="589"/>
      <c r="G728" s="277"/>
      <c r="H728" s="277"/>
      <c r="I728" s="257"/>
    </row>
    <row r="729" spans="1:9" s="318" customFormat="1" x14ac:dyDescent="0.25">
      <c r="A729" s="590">
        <v>1</v>
      </c>
      <c r="B729" s="371" t="s">
        <v>22</v>
      </c>
      <c r="C729" s="634"/>
      <c r="D729" s="594"/>
      <c r="E729" s="904"/>
      <c r="F729" s="635"/>
      <c r="G729" s="277"/>
      <c r="H729" s="277"/>
      <c r="I729" s="257"/>
    </row>
    <row r="730" spans="1:9" s="318" customFormat="1" ht="12" customHeight="1" x14ac:dyDescent="0.25">
      <c r="A730" s="475">
        <f>A729+0.1</f>
        <v>1.1000000000000001</v>
      </c>
      <c r="B730" s="23" t="s">
        <v>18</v>
      </c>
      <c r="C730" s="634">
        <v>1</v>
      </c>
      <c r="D730" s="594" t="s">
        <v>33</v>
      </c>
      <c r="E730" s="904"/>
      <c r="F730" s="635">
        <f t="shared" ref="F730:F789" si="95">ROUND(C730*E730,2)</f>
        <v>0</v>
      </c>
      <c r="G730" s="277"/>
      <c r="H730" s="277"/>
      <c r="I730" s="257"/>
    </row>
    <row r="731" spans="1:9" s="318" customFormat="1" ht="14.25" customHeight="1" x14ac:dyDescent="0.25">
      <c r="A731" s="573"/>
      <c r="B731" s="23"/>
      <c r="C731" s="634"/>
      <c r="D731" s="594"/>
      <c r="E731" s="904"/>
      <c r="F731" s="635"/>
      <c r="G731" s="277"/>
      <c r="H731" s="277"/>
      <c r="I731" s="257"/>
    </row>
    <row r="732" spans="1:9" s="318" customFormat="1" x14ac:dyDescent="0.25">
      <c r="A732" s="590">
        <v>2</v>
      </c>
      <c r="B732" s="371" t="s">
        <v>23</v>
      </c>
      <c r="C732" s="634"/>
      <c r="D732" s="594"/>
      <c r="E732" s="904"/>
      <c r="F732" s="635"/>
      <c r="G732" s="277"/>
      <c r="H732" s="277"/>
      <c r="I732" s="257"/>
    </row>
    <row r="733" spans="1:9" s="318" customFormat="1" x14ac:dyDescent="0.25">
      <c r="A733" s="475">
        <f>A732+0.1</f>
        <v>2.1</v>
      </c>
      <c r="B733" s="636" t="s">
        <v>279</v>
      </c>
      <c r="C733" s="634">
        <v>42.61</v>
      </c>
      <c r="D733" s="594" t="s">
        <v>7</v>
      </c>
      <c r="E733" s="904"/>
      <c r="F733" s="635">
        <f t="shared" si="95"/>
        <v>0</v>
      </c>
      <c r="G733" s="277"/>
      <c r="H733" s="277"/>
      <c r="I733" s="257"/>
    </row>
    <row r="734" spans="1:9" s="318" customFormat="1" x14ac:dyDescent="0.25">
      <c r="A734" s="475">
        <f>A733+0.1</f>
        <v>2.2000000000000002</v>
      </c>
      <c r="B734" s="636" t="s">
        <v>256</v>
      </c>
      <c r="C734" s="634">
        <v>32.39</v>
      </c>
      <c r="D734" s="594" t="s">
        <v>8</v>
      </c>
      <c r="E734" s="904"/>
      <c r="F734" s="635">
        <f t="shared" si="95"/>
        <v>0</v>
      </c>
      <c r="G734" s="277"/>
      <c r="H734" s="277"/>
      <c r="I734" s="257"/>
    </row>
    <row r="735" spans="1:9" s="318" customFormat="1" ht="25.5" x14ac:dyDescent="0.25">
      <c r="A735" s="475">
        <f>A734+0.1</f>
        <v>2.2999999999999998</v>
      </c>
      <c r="B735" s="45" t="s">
        <v>24</v>
      </c>
      <c r="C735" s="634">
        <v>12.27</v>
      </c>
      <c r="D735" s="594" t="s">
        <v>25</v>
      </c>
      <c r="E735" s="904"/>
      <c r="F735" s="635">
        <f t="shared" si="95"/>
        <v>0</v>
      </c>
      <c r="G735" s="277"/>
      <c r="H735" s="277"/>
      <c r="I735" s="257"/>
    </row>
    <row r="736" spans="1:9" s="318" customFormat="1" x14ac:dyDescent="0.25">
      <c r="A736" s="573"/>
      <c r="B736" s="23"/>
      <c r="C736" s="634"/>
      <c r="D736" s="594"/>
      <c r="E736" s="904"/>
      <c r="F736" s="635"/>
      <c r="G736" s="277"/>
      <c r="H736" s="277"/>
      <c r="I736" s="257"/>
    </row>
    <row r="737" spans="1:9" s="318" customFormat="1" ht="12.75" customHeight="1" x14ac:dyDescent="0.25">
      <c r="A737" s="590">
        <v>3</v>
      </c>
      <c r="B737" s="371" t="s">
        <v>280</v>
      </c>
      <c r="C737" s="634"/>
      <c r="D737" s="594"/>
      <c r="E737" s="904"/>
      <c r="F737" s="635"/>
      <c r="G737" s="277"/>
      <c r="H737" s="277"/>
      <c r="I737" s="257"/>
    </row>
    <row r="738" spans="1:9" s="318" customFormat="1" ht="14.25" customHeight="1" x14ac:dyDescent="0.25">
      <c r="A738" s="475">
        <f>A737+0.1</f>
        <v>3.1</v>
      </c>
      <c r="B738" s="23" t="s">
        <v>281</v>
      </c>
      <c r="C738" s="634">
        <v>8.52</v>
      </c>
      <c r="D738" s="594" t="s">
        <v>10</v>
      </c>
      <c r="E738" s="904"/>
      <c r="F738" s="635">
        <f t="shared" si="95"/>
        <v>0</v>
      </c>
      <c r="G738" s="277"/>
      <c r="H738" s="277"/>
      <c r="I738" s="257"/>
    </row>
    <row r="739" spans="1:9" s="318" customFormat="1" x14ac:dyDescent="0.25">
      <c r="A739" s="475">
        <f>A738+0.1</f>
        <v>3.2</v>
      </c>
      <c r="B739" s="23" t="s">
        <v>282</v>
      </c>
      <c r="C739" s="634">
        <v>0.7</v>
      </c>
      <c r="D739" s="594" t="s">
        <v>10</v>
      </c>
      <c r="E739" s="904"/>
      <c r="F739" s="635">
        <f t="shared" si="95"/>
        <v>0</v>
      </c>
      <c r="G739" s="277"/>
      <c r="H739" s="277"/>
      <c r="I739" s="257"/>
    </row>
    <row r="740" spans="1:9" s="318" customFormat="1" x14ac:dyDescent="0.25">
      <c r="A740" s="475">
        <f>A739+0.1</f>
        <v>3.3</v>
      </c>
      <c r="B740" s="23" t="s">
        <v>283</v>
      </c>
      <c r="C740" s="634">
        <v>2</v>
      </c>
      <c r="D740" s="303" t="s">
        <v>12</v>
      </c>
      <c r="E740" s="904"/>
      <c r="F740" s="635">
        <f t="shared" si="95"/>
        <v>0</v>
      </c>
      <c r="G740" s="277"/>
      <c r="H740" s="277"/>
      <c r="I740" s="257"/>
    </row>
    <row r="741" spans="1:9" s="318" customFormat="1" x14ac:dyDescent="0.25">
      <c r="A741" s="475">
        <f>A740+0.1</f>
        <v>3.4</v>
      </c>
      <c r="B741" s="23" t="s">
        <v>284</v>
      </c>
      <c r="C741" s="634">
        <v>8.83</v>
      </c>
      <c r="D741" s="594" t="s">
        <v>10</v>
      </c>
      <c r="E741" s="904"/>
      <c r="F741" s="635">
        <f t="shared" si="95"/>
        <v>0</v>
      </c>
      <c r="G741" s="277"/>
      <c r="H741" s="277"/>
      <c r="I741" s="257"/>
    </row>
    <row r="742" spans="1:9" s="318" customFormat="1" x14ac:dyDescent="0.25">
      <c r="A742" s="573"/>
      <c r="B742" s="23"/>
      <c r="C742" s="634"/>
      <c r="D742" s="594"/>
      <c r="E742" s="904"/>
      <c r="F742" s="635"/>
      <c r="G742" s="277"/>
      <c r="H742" s="277"/>
      <c r="I742" s="257"/>
    </row>
    <row r="743" spans="1:9" s="318" customFormat="1" x14ac:dyDescent="0.25">
      <c r="A743" s="590">
        <v>4</v>
      </c>
      <c r="B743" s="371" t="s">
        <v>187</v>
      </c>
      <c r="C743" s="634"/>
      <c r="D743" s="594"/>
      <c r="E743" s="904"/>
      <c r="F743" s="635"/>
      <c r="G743" s="277"/>
      <c r="H743" s="277"/>
      <c r="I743" s="257"/>
    </row>
    <row r="744" spans="1:9" s="318" customFormat="1" x14ac:dyDescent="0.25">
      <c r="A744" s="475">
        <f>A743+0.1</f>
        <v>4.0999999999999996</v>
      </c>
      <c r="B744" s="23" t="s">
        <v>285</v>
      </c>
      <c r="C744" s="634">
        <v>75.760000000000005</v>
      </c>
      <c r="D744" s="594" t="s">
        <v>11</v>
      </c>
      <c r="E744" s="904"/>
      <c r="F744" s="635">
        <f t="shared" si="95"/>
        <v>0</v>
      </c>
      <c r="G744" s="277"/>
      <c r="H744" s="277"/>
      <c r="I744" s="257"/>
    </row>
    <row r="745" spans="1:9" s="318" customFormat="1" x14ac:dyDescent="0.25">
      <c r="A745" s="475">
        <f>A744+0.1</f>
        <v>4.2</v>
      </c>
      <c r="B745" s="23" t="s">
        <v>286</v>
      </c>
      <c r="C745" s="634">
        <v>139.58000000000001</v>
      </c>
      <c r="D745" s="594" t="s">
        <v>11</v>
      </c>
      <c r="E745" s="904"/>
      <c r="F745" s="635">
        <f t="shared" si="95"/>
        <v>0</v>
      </c>
      <c r="G745" s="277"/>
      <c r="H745" s="277"/>
      <c r="I745" s="257"/>
    </row>
    <row r="746" spans="1:9" s="318" customFormat="1" x14ac:dyDescent="0.25">
      <c r="A746" s="475">
        <f>A745+0.1</f>
        <v>4.3</v>
      </c>
      <c r="B746" s="23" t="s">
        <v>287</v>
      </c>
      <c r="C746" s="634">
        <v>4.29</v>
      </c>
      <c r="D746" s="594" t="s">
        <v>11</v>
      </c>
      <c r="E746" s="904"/>
      <c r="F746" s="635">
        <f t="shared" si="95"/>
        <v>0</v>
      </c>
      <c r="G746" s="277"/>
      <c r="H746" s="277"/>
      <c r="I746" s="257"/>
    </row>
    <row r="747" spans="1:9" s="318" customFormat="1" x14ac:dyDescent="0.25">
      <c r="A747" s="573"/>
      <c r="B747" s="23"/>
      <c r="C747" s="634"/>
      <c r="D747" s="594"/>
      <c r="E747" s="904"/>
      <c r="F747" s="635"/>
      <c r="G747" s="277"/>
      <c r="H747" s="277"/>
      <c r="I747" s="257"/>
    </row>
    <row r="748" spans="1:9" s="318" customFormat="1" x14ac:dyDescent="0.25">
      <c r="A748" s="590">
        <v>5</v>
      </c>
      <c r="B748" s="371" t="s">
        <v>27</v>
      </c>
      <c r="C748" s="634"/>
      <c r="D748" s="594"/>
      <c r="E748" s="904"/>
      <c r="F748" s="635"/>
      <c r="G748" s="277"/>
      <c r="H748" s="277"/>
      <c r="I748" s="257"/>
    </row>
    <row r="749" spans="1:9" s="318" customFormat="1" x14ac:dyDescent="0.25">
      <c r="A749" s="475">
        <f>A748+0.1</f>
        <v>5.0999999999999996</v>
      </c>
      <c r="B749" s="23" t="s">
        <v>28</v>
      </c>
      <c r="C749" s="634">
        <v>88.34</v>
      </c>
      <c r="D749" s="594" t="s">
        <v>11</v>
      </c>
      <c r="E749" s="904"/>
      <c r="F749" s="635">
        <f t="shared" si="95"/>
        <v>0</v>
      </c>
      <c r="G749" s="277"/>
      <c r="H749" s="277"/>
      <c r="I749" s="257"/>
    </row>
    <row r="750" spans="1:9" s="318" customFormat="1" x14ac:dyDescent="0.25">
      <c r="A750" s="475">
        <f t="shared" ref="A750:A757" si="96">A749+0.1</f>
        <v>5.2</v>
      </c>
      <c r="B750" s="23" t="s">
        <v>288</v>
      </c>
      <c r="C750" s="634">
        <v>376.09</v>
      </c>
      <c r="D750" s="594" t="s">
        <v>11</v>
      </c>
      <c r="E750" s="904"/>
      <c r="F750" s="635">
        <f t="shared" si="95"/>
        <v>0</v>
      </c>
      <c r="G750" s="277"/>
      <c r="H750" s="277"/>
      <c r="I750" s="257"/>
    </row>
    <row r="751" spans="1:9" s="318" customFormat="1" x14ac:dyDescent="0.25">
      <c r="A751" s="475">
        <f t="shared" si="96"/>
        <v>5.3</v>
      </c>
      <c r="B751" s="23" t="s">
        <v>32</v>
      </c>
      <c r="C751" s="637">
        <v>205.2</v>
      </c>
      <c r="D751" s="594" t="s">
        <v>13</v>
      </c>
      <c r="E751" s="904"/>
      <c r="F751" s="635">
        <f t="shared" si="95"/>
        <v>0</v>
      </c>
      <c r="G751" s="277"/>
      <c r="H751" s="277"/>
      <c r="I751" s="257"/>
    </row>
    <row r="752" spans="1:9" s="318" customFormat="1" x14ac:dyDescent="0.25">
      <c r="A752" s="475">
        <f>A751+0.1</f>
        <v>5.4</v>
      </c>
      <c r="B752" s="23" t="s">
        <v>289</v>
      </c>
      <c r="C752" s="634">
        <v>67.77</v>
      </c>
      <c r="D752" s="594" t="s">
        <v>11</v>
      </c>
      <c r="E752" s="904"/>
      <c r="F752" s="635">
        <f t="shared" si="95"/>
        <v>0</v>
      </c>
      <c r="G752" s="277"/>
      <c r="H752" s="277"/>
      <c r="I752" s="257"/>
    </row>
    <row r="753" spans="1:17" s="318" customFormat="1" x14ac:dyDescent="0.25">
      <c r="A753" s="475">
        <f t="shared" si="96"/>
        <v>5.5</v>
      </c>
      <c r="B753" s="23" t="s">
        <v>259</v>
      </c>
      <c r="C753" s="634">
        <v>88.34</v>
      </c>
      <c r="D753" s="594" t="s">
        <v>11</v>
      </c>
      <c r="E753" s="21"/>
      <c r="F753" s="635">
        <f t="shared" si="95"/>
        <v>0</v>
      </c>
      <c r="G753" s="277"/>
      <c r="H753" s="277"/>
      <c r="I753" s="257"/>
    </row>
    <row r="754" spans="1:17" s="318" customFormat="1" x14ac:dyDescent="0.25">
      <c r="A754" s="475">
        <f t="shared" si="96"/>
        <v>5.6</v>
      </c>
      <c r="B754" s="23" t="s">
        <v>290</v>
      </c>
      <c r="C754" s="634">
        <v>54.95</v>
      </c>
      <c r="D754" s="594" t="s">
        <v>13</v>
      </c>
      <c r="E754" s="904"/>
      <c r="F754" s="635">
        <f t="shared" si="95"/>
        <v>0</v>
      </c>
      <c r="G754" s="277"/>
      <c r="H754" s="277"/>
      <c r="I754" s="257"/>
    </row>
    <row r="755" spans="1:17" s="318" customFormat="1" x14ac:dyDescent="0.25">
      <c r="A755" s="475">
        <f t="shared" si="96"/>
        <v>5.7</v>
      </c>
      <c r="B755" s="611" t="s">
        <v>591</v>
      </c>
      <c r="C755" s="634">
        <v>38.1</v>
      </c>
      <c r="D755" s="594" t="s">
        <v>11</v>
      </c>
      <c r="E755" s="904"/>
      <c r="F755" s="635">
        <f t="shared" si="95"/>
        <v>0</v>
      </c>
      <c r="G755" s="277"/>
      <c r="H755" s="277"/>
      <c r="I755" s="257"/>
    </row>
    <row r="756" spans="1:17" s="318" customFormat="1" x14ac:dyDescent="0.25">
      <c r="A756" s="475">
        <f t="shared" si="96"/>
        <v>5.8</v>
      </c>
      <c r="B756" s="23" t="s">
        <v>291</v>
      </c>
      <c r="C756" s="634">
        <v>376.09</v>
      </c>
      <c r="D756" s="594" t="s">
        <v>11</v>
      </c>
      <c r="E756" s="904"/>
      <c r="F756" s="635">
        <f t="shared" si="95"/>
        <v>0</v>
      </c>
      <c r="G756" s="277"/>
      <c r="H756" s="277"/>
      <c r="I756" s="257"/>
    </row>
    <row r="757" spans="1:17" s="318" customFormat="1" x14ac:dyDescent="0.25">
      <c r="A757" s="475">
        <f t="shared" si="96"/>
        <v>5.9</v>
      </c>
      <c r="B757" s="23" t="s">
        <v>65</v>
      </c>
      <c r="C757" s="634">
        <v>38.5</v>
      </c>
      <c r="D757" s="594" t="s">
        <v>13</v>
      </c>
      <c r="E757" s="904"/>
      <c r="F757" s="635">
        <f t="shared" si="95"/>
        <v>0</v>
      </c>
      <c r="G757" s="277"/>
      <c r="H757" s="277"/>
      <c r="I757" s="257"/>
    </row>
    <row r="758" spans="1:17" s="318" customFormat="1" x14ac:dyDescent="0.25">
      <c r="A758" s="573">
        <v>5.0999999999999996</v>
      </c>
      <c r="B758" s="43" t="s">
        <v>86</v>
      </c>
      <c r="C758" s="634">
        <v>40</v>
      </c>
      <c r="D758" s="594" t="s">
        <v>13</v>
      </c>
      <c r="E758" s="904"/>
      <c r="F758" s="635">
        <f t="shared" si="95"/>
        <v>0</v>
      </c>
      <c r="G758" s="277"/>
      <c r="H758" s="277"/>
      <c r="I758" s="257"/>
    </row>
    <row r="759" spans="1:17" s="318" customFormat="1" x14ac:dyDescent="0.25">
      <c r="A759" s="573"/>
      <c r="B759" s="23"/>
      <c r="C759" s="634"/>
      <c r="D759" s="594"/>
      <c r="E759" s="904"/>
      <c r="F759" s="635"/>
      <c r="G759" s="277"/>
      <c r="H759" s="277"/>
      <c r="I759" s="257"/>
    </row>
    <row r="760" spans="1:17" s="318" customFormat="1" x14ac:dyDescent="0.25">
      <c r="A760" s="590">
        <v>6</v>
      </c>
      <c r="B760" s="371" t="s">
        <v>292</v>
      </c>
      <c r="C760" s="634"/>
      <c r="D760" s="594"/>
      <c r="E760" s="904"/>
      <c r="F760" s="635"/>
      <c r="G760" s="277"/>
      <c r="H760" s="277"/>
      <c r="I760" s="257"/>
    </row>
    <row r="761" spans="1:17" s="308" customFormat="1" x14ac:dyDescent="0.25">
      <c r="A761" s="475">
        <f>A760+0.1</f>
        <v>6.1</v>
      </c>
      <c r="B761" s="23" t="s">
        <v>293</v>
      </c>
      <c r="C761" s="634">
        <v>1</v>
      </c>
      <c r="D761" s="303" t="s">
        <v>12</v>
      </c>
      <c r="E761" s="904"/>
      <c r="F761" s="635">
        <f t="shared" si="95"/>
        <v>0</v>
      </c>
      <c r="G761" s="277"/>
      <c r="H761" s="277"/>
      <c r="I761" s="257"/>
      <c r="J761" s="318"/>
      <c r="M761" s="488"/>
      <c r="N761" s="488"/>
      <c r="P761" s="489"/>
      <c r="Q761" s="489"/>
    </row>
    <row r="762" spans="1:17" s="308" customFormat="1" x14ac:dyDescent="0.25">
      <c r="A762" s="475">
        <f>A761+0.1</f>
        <v>6.2</v>
      </c>
      <c r="B762" s="23" t="s">
        <v>294</v>
      </c>
      <c r="C762" s="634">
        <v>2</v>
      </c>
      <c r="D762" s="303" t="s">
        <v>12</v>
      </c>
      <c r="E762" s="904"/>
      <c r="F762" s="635">
        <f t="shared" si="95"/>
        <v>0</v>
      </c>
      <c r="G762" s="277"/>
      <c r="H762" s="277"/>
      <c r="I762" s="257"/>
      <c r="J762" s="318"/>
      <c r="M762" s="488"/>
      <c r="N762" s="488"/>
      <c r="P762" s="489"/>
      <c r="Q762" s="489"/>
    </row>
    <row r="763" spans="1:17" s="308" customFormat="1" x14ac:dyDescent="0.25">
      <c r="A763" s="475">
        <f>A762+0.1</f>
        <v>6.3</v>
      </c>
      <c r="B763" s="23" t="s">
        <v>295</v>
      </c>
      <c r="C763" s="634">
        <v>3</v>
      </c>
      <c r="D763" s="303" t="s">
        <v>12</v>
      </c>
      <c r="E763" s="904"/>
      <c r="F763" s="635">
        <f t="shared" si="95"/>
        <v>0</v>
      </c>
      <c r="G763" s="277"/>
      <c r="H763" s="277"/>
      <c r="I763" s="257"/>
      <c r="J763" s="318"/>
      <c r="M763" s="488"/>
      <c r="N763" s="488"/>
      <c r="P763" s="489"/>
      <c r="Q763" s="489"/>
    </row>
    <row r="764" spans="1:17" s="308" customFormat="1" x14ac:dyDescent="0.25">
      <c r="A764" s="573"/>
      <c r="B764" s="23"/>
      <c r="C764" s="634"/>
      <c r="D764" s="594"/>
      <c r="E764" s="904"/>
      <c r="F764" s="635"/>
      <c r="G764" s="277"/>
      <c r="H764" s="277"/>
      <c r="I764" s="257"/>
      <c r="J764" s="318"/>
      <c r="M764" s="488"/>
      <c r="N764" s="488"/>
      <c r="P764" s="489"/>
      <c r="Q764" s="489"/>
    </row>
    <row r="765" spans="1:17" s="308" customFormat="1" x14ac:dyDescent="0.25">
      <c r="A765" s="590">
        <v>7</v>
      </c>
      <c r="B765" s="371" t="s">
        <v>296</v>
      </c>
      <c r="C765" s="634"/>
      <c r="D765" s="594"/>
      <c r="E765" s="904"/>
      <c r="F765" s="635"/>
      <c r="G765" s="277"/>
      <c r="H765" s="277"/>
      <c r="I765" s="257"/>
      <c r="J765" s="318"/>
      <c r="M765" s="488"/>
      <c r="N765" s="488"/>
      <c r="P765" s="489"/>
      <c r="Q765" s="489"/>
    </row>
    <row r="766" spans="1:17" s="308" customFormat="1" x14ac:dyDescent="0.25">
      <c r="A766" s="475">
        <f>A765+0.1</f>
        <v>7.1</v>
      </c>
      <c r="B766" s="23" t="s">
        <v>297</v>
      </c>
      <c r="C766" s="634">
        <v>30.98</v>
      </c>
      <c r="D766" s="303" t="s">
        <v>16</v>
      </c>
      <c r="E766" s="904"/>
      <c r="F766" s="635">
        <f t="shared" si="95"/>
        <v>0</v>
      </c>
      <c r="G766" s="277"/>
      <c r="H766" s="277"/>
      <c r="I766" s="257"/>
      <c r="J766" s="318"/>
      <c r="M766" s="488"/>
      <c r="N766" s="488"/>
      <c r="P766" s="489"/>
      <c r="Q766" s="489"/>
    </row>
    <row r="767" spans="1:17" s="308" customFormat="1" x14ac:dyDescent="0.25">
      <c r="A767" s="475">
        <f>A766+0.1</f>
        <v>7.2</v>
      </c>
      <c r="B767" s="23" t="s">
        <v>298</v>
      </c>
      <c r="C767" s="634">
        <v>46.48</v>
      </c>
      <c r="D767" s="303" t="s">
        <v>16</v>
      </c>
      <c r="E767" s="904"/>
      <c r="F767" s="635">
        <f t="shared" si="95"/>
        <v>0</v>
      </c>
      <c r="G767" s="277"/>
      <c r="H767" s="277"/>
      <c r="I767" s="257"/>
      <c r="J767" s="318"/>
      <c r="M767" s="488"/>
      <c r="N767" s="488"/>
      <c r="P767" s="489"/>
      <c r="Q767" s="489"/>
    </row>
    <row r="768" spans="1:17" s="308" customFormat="1" x14ac:dyDescent="0.25">
      <c r="A768" s="475">
        <f>A767+0.1</f>
        <v>7.3</v>
      </c>
      <c r="B768" s="23" t="s">
        <v>299</v>
      </c>
      <c r="C768" s="634">
        <v>28.86</v>
      </c>
      <c r="D768" s="303" t="s">
        <v>16</v>
      </c>
      <c r="E768" s="904"/>
      <c r="F768" s="635">
        <f t="shared" si="95"/>
        <v>0</v>
      </c>
      <c r="G768" s="277"/>
      <c r="H768" s="277"/>
      <c r="I768" s="257"/>
      <c r="J768" s="318"/>
      <c r="M768" s="488"/>
      <c r="N768" s="488"/>
      <c r="P768" s="489"/>
      <c r="Q768" s="489"/>
    </row>
    <row r="769" spans="1:253" s="308" customFormat="1" x14ac:dyDescent="0.25">
      <c r="A769" s="475">
        <f>A768+0.1</f>
        <v>7.4</v>
      </c>
      <c r="B769" s="23" t="s">
        <v>300</v>
      </c>
      <c r="C769" s="634">
        <v>10.33</v>
      </c>
      <c r="D769" s="303" t="s">
        <v>16</v>
      </c>
      <c r="E769" s="904"/>
      <c r="F769" s="635">
        <f t="shared" si="95"/>
        <v>0</v>
      </c>
      <c r="G769" s="277"/>
      <c r="H769" s="277"/>
      <c r="I769" s="257"/>
      <c r="J769" s="318"/>
      <c r="M769" s="488"/>
      <c r="N769" s="488"/>
      <c r="P769" s="489"/>
      <c r="Q769" s="489"/>
    </row>
    <row r="770" spans="1:253" s="308" customFormat="1" x14ac:dyDescent="0.25">
      <c r="A770" s="475">
        <f>A769+0.1</f>
        <v>7.5</v>
      </c>
      <c r="B770" s="23" t="s">
        <v>301</v>
      </c>
      <c r="C770" s="634">
        <v>3.94</v>
      </c>
      <c r="D770" s="303" t="s">
        <v>16</v>
      </c>
      <c r="E770" s="904"/>
      <c r="F770" s="635">
        <f t="shared" si="95"/>
        <v>0</v>
      </c>
      <c r="G770" s="277"/>
      <c r="H770" s="277"/>
      <c r="I770" s="257"/>
      <c r="J770" s="318"/>
      <c r="M770" s="488"/>
      <c r="N770" s="488"/>
      <c r="P770" s="489"/>
      <c r="Q770" s="489"/>
    </row>
    <row r="771" spans="1:253" s="309" customFormat="1" x14ac:dyDescent="0.25">
      <c r="A771" s="573"/>
      <c r="B771" s="23"/>
      <c r="C771" s="634"/>
      <c r="D771" s="594"/>
      <c r="E771" s="904"/>
      <c r="F771" s="635"/>
      <c r="G771" s="277"/>
      <c r="H771" s="277"/>
      <c r="I771" s="257"/>
      <c r="J771" s="460"/>
      <c r="K771" s="460"/>
    </row>
    <row r="772" spans="1:253" s="309" customFormat="1" x14ac:dyDescent="0.25">
      <c r="A772" s="590">
        <v>8</v>
      </c>
      <c r="B772" s="371" t="s">
        <v>302</v>
      </c>
      <c r="C772" s="634"/>
      <c r="D772" s="594"/>
      <c r="E772" s="904"/>
      <c r="F772" s="635"/>
      <c r="G772" s="277"/>
      <c r="H772" s="277"/>
      <c r="I772" s="257"/>
      <c r="J772" s="460"/>
      <c r="K772" s="460"/>
    </row>
    <row r="773" spans="1:253" s="309" customFormat="1" x14ac:dyDescent="0.25">
      <c r="A773" s="475">
        <f>A772+0.1</f>
        <v>8.1</v>
      </c>
      <c r="B773" s="23" t="s">
        <v>303</v>
      </c>
      <c r="C773" s="634">
        <v>10</v>
      </c>
      <c r="D773" s="594" t="s">
        <v>12</v>
      </c>
      <c r="E773" s="905"/>
      <c r="F773" s="635">
        <f t="shared" si="95"/>
        <v>0</v>
      </c>
      <c r="G773" s="277"/>
      <c r="H773" s="277"/>
      <c r="I773" s="257"/>
      <c r="J773" s="460"/>
      <c r="K773" s="460"/>
    </row>
    <row r="774" spans="1:253" s="309" customFormat="1" x14ac:dyDescent="0.25">
      <c r="A774" s="475">
        <f>A773+0.1</f>
        <v>8.1999999999999993</v>
      </c>
      <c r="B774" s="23" t="s">
        <v>1147</v>
      </c>
      <c r="C774" s="634">
        <v>19</v>
      </c>
      <c r="D774" s="594" t="s">
        <v>12</v>
      </c>
      <c r="E774" s="21"/>
      <c r="F774" s="635">
        <f t="shared" si="95"/>
        <v>0</v>
      </c>
      <c r="G774" s="277"/>
      <c r="H774" s="277"/>
      <c r="I774" s="257"/>
      <c r="J774" s="277"/>
      <c r="K774" s="460"/>
    </row>
    <row r="775" spans="1:253" s="318" customFormat="1" ht="12" customHeight="1" x14ac:dyDescent="0.25">
      <c r="A775" s="475">
        <f>A774+0.1</f>
        <v>8.3000000000000007</v>
      </c>
      <c r="B775" s="23" t="s">
        <v>304</v>
      </c>
      <c r="C775" s="634">
        <v>5</v>
      </c>
      <c r="D775" s="594" t="s">
        <v>12</v>
      </c>
      <c r="E775" s="21"/>
      <c r="F775" s="635">
        <f t="shared" si="95"/>
        <v>0</v>
      </c>
      <c r="G775" s="277"/>
      <c r="H775" s="277"/>
      <c r="I775" s="257"/>
    </row>
    <row r="776" spans="1:253" s="318" customFormat="1" ht="12.75" customHeight="1" x14ac:dyDescent="0.25">
      <c r="A776" s="475">
        <f>A775+0.1</f>
        <v>8.4</v>
      </c>
      <c r="B776" s="23" t="s">
        <v>305</v>
      </c>
      <c r="C776" s="634">
        <v>2</v>
      </c>
      <c r="D776" s="594" t="s">
        <v>12</v>
      </c>
      <c r="E776" s="21"/>
      <c r="F776" s="635">
        <f t="shared" si="95"/>
        <v>0</v>
      </c>
      <c r="G776" s="277"/>
      <c r="H776" s="277"/>
      <c r="I776" s="257"/>
    </row>
    <row r="777" spans="1:253" s="318" customFormat="1" x14ac:dyDescent="0.25">
      <c r="A777" s="475">
        <f>A776+0.1</f>
        <v>8.5</v>
      </c>
      <c r="B777" s="23" t="s">
        <v>306</v>
      </c>
      <c r="C777" s="634">
        <v>1</v>
      </c>
      <c r="D777" s="594" t="s">
        <v>12</v>
      </c>
      <c r="E777" s="21"/>
      <c r="F777" s="635">
        <f t="shared" si="95"/>
        <v>0</v>
      </c>
      <c r="G777" s="277"/>
      <c r="H777" s="277"/>
      <c r="I777" s="257"/>
    </row>
    <row r="778" spans="1:253" s="309" customFormat="1" x14ac:dyDescent="0.25">
      <c r="A778" s="475"/>
      <c r="B778" s="23"/>
      <c r="C778" s="634"/>
      <c r="D778" s="594"/>
      <c r="E778" s="904"/>
      <c r="F778" s="635"/>
      <c r="G778" s="277"/>
      <c r="H778" s="277"/>
      <c r="I778" s="257"/>
      <c r="J778" s="460"/>
      <c r="K778" s="460"/>
    </row>
    <row r="779" spans="1:253" s="309" customFormat="1" x14ac:dyDescent="0.25">
      <c r="A779" s="590">
        <v>9</v>
      </c>
      <c r="B779" s="371" t="s">
        <v>202</v>
      </c>
      <c r="C779" s="634"/>
      <c r="D779" s="594"/>
      <c r="E779" s="904"/>
      <c r="F779" s="635"/>
      <c r="G779" s="277"/>
      <c r="H779" s="277"/>
      <c r="I779" s="257"/>
      <c r="J779" s="460"/>
      <c r="K779" s="460"/>
    </row>
    <row r="780" spans="1:253" s="309" customFormat="1" x14ac:dyDescent="0.25">
      <c r="A780" s="475">
        <f>A779+0.1</f>
        <v>9.1</v>
      </c>
      <c r="B780" s="23" t="s">
        <v>307</v>
      </c>
      <c r="C780" s="634">
        <v>1</v>
      </c>
      <c r="D780" s="594" t="s">
        <v>12</v>
      </c>
      <c r="E780" s="21"/>
      <c r="F780" s="635">
        <f t="shared" si="95"/>
        <v>0</v>
      </c>
      <c r="G780" s="277"/>
      <c r="H780" s="277"/>
      <c r="I780" s="257"/>
      <c r="J780" s="460"/>
      <c r="K780" s="460"/>
    </row>
    <row r="781" spans="1:253" s="460" customFormat="1" x14ac:dyDescent="0.25">
      <c r="A781" s="475">
        <f t="shared" ref="A781:A786" si="97">A780+0.1</f>
        <v>9.1999999999999993</v>
      </c>
      <c r="B781" s="23" t="s">
        <v>185</v>
      </c>
      <c r="C781" s="634">
        <v>1</v>
      </c>
      <c r="D781" s="594" t="s">
        <v>12</v>
      </c>
      <c r="E781" s="904"/>
      <c r="F781" s="635">
        <f t="shared" si="95"/>
        <v>0</v>
      </c>
      <c r="G781" s="277"/>
      <c r="H781" s="277"/>
      <c r="I781" s="257"/>
      <c r="J781" s="277"/>
    </row>
    <row r="782" spans="1:253" s="308" customFormat="1" x14ac:dyDescent="0.25">
      <c r="A782" s="475">
        <f t="shared" si="97"/>
        <v>9.3000000000000007</v>
      </c>
      <c r="B782" s="23" t="s">
        <v>197</v>
      </c>
      <c r="C782" s="634">
        <v>1</v>
      </c>
      <c r="D782" s="594" t="s">
        <v>12</v>
      </c>
      <c r="E782" s="904"/>
      <c r="F782" s="635">
        <f t="shared" si="95"/>
        <v>0</v>
      </c>
      <c r="G782" s="277"/>
      <c r="H782" s="277"/>
      <c r="I782" s="257"/>
      <c r="J782" s="318"/>
      <c r="M782" s="488"/>
      <c r="N782" s="488"/>
      <c r="O782" s="638"/>
      <c r="P782" s="489"/>
      <c r="Q782" s="489"/>
      <c r="R782" s="259"/>
      <c r="S782" s="259"/>
      <c r="T782" s="259"/>
      <c r="U782" s="259"/>
      <c r="V782" s="259"/>
      <c r="W782" s="259"/>
      <c r="X782" s="259"/>
      <c r="Y782" s="259"/>
      <c r="Z782" s="259"/>
      <c r="AA782" s="259"/>
      <c r="AB782" s="259"/>
      <c r="AC782" s="259"/>
      <c r="AD782" s="259"/>
      <c r="AE782" s="259"/>
      <c r="AF782" s="259"/>
      <c r="AG782" s="259"/>
      <c r="AH782" s="259"/>
      <c r="AI782" s="259"/>
      <c r="AJ782" s="259"/>
      <c r="AK782" s="259"/>
      <c r="AL782" s="259"/>
      <c r="AM782" s="259"/>
      <c r="AN782" s="259"/>
      <c r="AO782" s="259"/>
      <c r="AP782" s="259"/>
      <c r="AQ782" s="259"/>
      <c r="AR782" s="259"/>
      <c r="AS782" s="259"/>
      <c r="AT782" s="259"/>
      <c r="AU782" s="259"/>
      <c r="AV782" s="259"/>
      <c r="AW782" s="259"/>
      <c r="AX782" s="259"/>
      <c r="AY782" s="259"/>
      <c r="AZ782" s="259"/>
      <c r="BA782" s="259"/>
      <c r="BB782" s="259"/>
      <c r="BC782" s="259"/>
      <c r="BD782" s="259"/>
      <c r="BE782" s="259"/>
      <c r="BF782" s="259"/>
      <c r="BG782" s="259"/>
      <c r="BH782" s="259"/>
      <c r="BI782" s="259"/>
      <c r="BJ782" s="259"/>
      <c r="BK782" s="259"/>
      <c r="BL782" s="259"/>
      <c r="BM782" s="259"/>
      <c r="BN782" s="259"/>
      <c r="BO782" s="259"/>
      <c r="BP782" s="259"/>
      <c r="BQ782" s="259"/>
      <c r="BR782" s="259"/>
      <c r="BS782" s="259"/>
      <c r="BT782" s="259"/>
      <c r="BU782" s="259"/>
      <c r="BV782" s="259"/>
      <c r="BW782" s="259"/>
      <c r="BX782" s="259"/>
      <c r="BY782" s="259"/>
      <c r="BZ782" s="259"/>
      <c r="CA782" s="259"/>
      <c r="CB782" s="259"/>
      <c r="CC782" s="259"/>
      <c r="CD782" s="259"/>
      <c r="CE782" s="259"/>
      <c r="CF782" s="259"/>
      <c r="CG782" s="259"/>
      <c r="CH782" s="259"/>
      <c r="CI782" s="259"/>
      <c r="CJ782" s="259"/>
      <c r="CK782" s="259"/>
      <c r="CL782" s="259"/>
      <c r="CM782" s="259"/>
      <c r="CN782" s="259"/>
      <c r="CO782" s="259"/>
      <c r="CP782" s="259"/>
      <c r="CQ782" s="259"/>
      <c r="CR782" s="259"/>
      <c r="CS782" s="259"/>
      <c r="CT782" s="259"/>
      <c r="CU782" s="259"/>
      <c r="CV782" s="259"/>
      <c r="CW782" s="259"/>
      <c r="CX782" s="259"/>
      <c r="CY782" s="259"/>
      <c r="CZ782" s="259"/>
      <c r="DA782" s="259"/>
      <c r="DB782" s="259"/>
      <c r="DC782" s="259"/>
      <c r="DD782" s="259"/>
      <c r="DE782" s="259"/>
      <c r="DF782" s="259"/>
      <c r="DG782" s="259"/>
      <c r="DH782" s="259"/>
      <c r="DI782" s="259"/>
      <c r="DJ782" s="259"/>
      <c r="DK782" s="259"/>
      <c r="DL782" s="259"/>
      <c r="DM782" s="259"/>
      <c r="DN782" s="259"/>
      <c r="DO782" s="259"/>
      <c r="DP782" s="259"/>
      <c r="DQ782" s="259"/>
      <c r="DR782" s="259"/>
      <c r="DS782" s="259"/>
      <c r="DT782" s="259"/>
      <c r="DU782" s="259"/>
      <c r="DV782" s="259"/>
      <c r="DW782" s="259"/>
      <c r="DX782" s="259"/>
      <c r="DY782" s="259"/>
      <c r="DZ782" s="259"/>
      <c r="EA782" s="259"/>
      <c r="EB782" s="259"/>
      <c r="EC782" s="259"/>
      <c r="ED782" s="259"/>
      <c r="EE782" s="259"/>
      <c r="EF782" s="259"/>
      <c r="EG782" s="259"/>
      <c r="EH782" s="259"/>
      <c r="EI782" s="259"/>
      <c r="EJ782" s="259"/>
      <c r="EK782" s="259"/>
      <c r="EL782" s="259"/>
      <c r="EM782" s="259"/>
      <c r="EN782" s="259"/>
      <c r="EO782" s="259"/>
      <c r="EP782" s="259"/>
      <c r="EQ782" s="259"/>
      <c r="ER782" s="259"/>
      <c r="ES782" s="259"/>
      <c r="ET782" s="259"/>
      <c r="EU782" s="259"/>
      <c r="EV782" s="259"/>
      <c r="EW782" s="259"/>
      <c r="EX782" s="259"/>
      <c r="EY782" s="259"/>
      <c r="EZ782" s="259"/>
      <c r="FA782" s="259"/>
      <c r="FB782" s="259"/>
      <c r="FC782" s="259"/>
      <c r="FD782" s="259"/>
      <c r="FE782" s="259"/>
      <c r="FF782" s="259"/>
      <c r="FG782" s="259"/>
      <c r="FH782" s="259"/>
      <c r="FI782" s="259"/>
      <c r="FJ782" s="259"/>
      <c r="FK782" s="259"/>
      <c r="FL782" s="259"/>
      <c r="FM782" s="259"/>
      <c r="FN782" s="259"/>
      <c r="FO782" s="259"/>
      <c r="FP782" s="259"/>
      <c r="FQ782" s="259"/>
      <c r="FR782" s="259"/>
      <c r="FS782" s="259"/>
      <c r="FT782" s="259"/>
      <c r="FU782" s="259"/>
      <c r="FV782" s="259"/>
      <c r="FW782" s="259"/>
      <c r="FX782" s="259"/>
      <c r="FY782" s="259"/>
      <c r="FZ782" s="259"/>
      <c r="GA782" s="259"/>
      <c r="GB782" s="259"/>
      <c r="GC782" s="259"/>
      <c r="GD782" s="259"/>
      <c r="GE782" s="259"/>
      <c r="GF782" s="259"/>
      <c r="GG782" s="259"/>
      <c r="GH782" s="259"/>
      <c r="GI782" s="259"/>
      <c r="GJ782" s="259"/>
      <c r="GK782" s="259"/>
      <c r="GL782" s="259"/>
      <c r="GM782" s="259"/>
      <c r="GN782" s="259"/>
      <c r="GO782" s="259"/>
      <c r="GP782" s="259"/>
      <c r="GQ782" s="259"/>
      <c r="GR782" s="259"/>
      <c r="GS782" s="259"/>
      <c r="GT782" s="259"/>
      <c r="GU782" s="259"/>
      <c r="GV782" s="259"/>
      <c r="GW782" s="259"/>
      <c r="GX782" s="259"/>
      <c r="GY782" s="259"/>
      <c r="GZ782" s="259"/>
      <c r="HA782" s="259"/>
      <c r="HB782" s="259"/>
      <c r="HC782" s="259"/>
      <c r="HD782" s="259"/>
      <c r="HE782" s="259"/>
      <c r="HF782" s="259"/>
      <c r="HG782" s="259"/>
      <c r="HH782" s="259"/>
      <c r="HI782" s="259"/>
      <c r="HJ782" s="259"/>
      <c r="HK782" s="259"/>
      <c r="HL782" s="259"/>
      <c r="HM782" s="259"/>
      <c r="HN782" s="259"/>
      <c r="HO782" s="259"/>
      <c r="HP782" s="259"/>
      <c r="HQ782" s="259"/>
      <c r="HR782" s="259"/>
      <c r="HS782" s="259"/>
      <c r="HT782" s="259"/>
      <c r="HU782" s="259"/>
      <c r="HV782" s="259"/>
      <c r="HW782" s="259"/>
      <c r="HX782" s="259"/>
      <c r="HY782" s="259"/>
      <c r="HZ782" s="259"/>
      <c r="IA782" s="259"/>
      <c r="IB782" s="259"/>
      <c r="IC782" s="259"/>
      <c r="ID782" s="259"/>
      <c r="IE782" s="259"/>
      <c r="IF782" s="259"/>
      <c r="IG782" s="259"/>
      <c r="IH782" s="259"/>
      <c r="II782" s="259"/>
      <c r="IJ782" s="259"/>
      <c r="IK782" s="259"/>
      <c r="IL782" s="259"/>
      <c r="IM782" s="259"/>
      <c r="IN782" s="259"/>
      <c r="IO782" s="259"/>
      <c r="IP782" s="259"/>
      <c r="IQ782" s="259"/>
      <c r="IR782" s="259"/>
      <c r="IS782" s="259"/>
    </row>
    <row r="783" spans="1:253" s="308" customFormat="1" x14ac:dyDescent="0.25">
      <c r="A783" s="475">
        <f t="shared" si="97"/>
        <v>9.4</v>
      </c>
      <c r="B783" s="23" t="s">
        <v>177</v>
      </c>
      <c r="C783" s="634">
        <v>1</v>
      </c>
      <c r="D783" s="594" t="s">
        <v>12</v>
      </c>
      <c r="E783" s="904"/>
      <c r="F783" s="635">
        <f t="shared" si="95"/>
        <v>0</v>
      </c>
      <c r="G783" s="277"/>
      <c r="H783" s="277"/>
      <c r="I783" s="257"/>
      <c r="J783" s="318"/>
      <c r="M783" s="488"/>
      <c r="N783" s="488"/>
      <c r="O783" s="638"/>
      <c r="P783" s="489"/>
      <c r="Q783" s="489"/>
      <c r="R783" s="259"/>
      <c r="S783" s="259"/>
      <c r="T783" s="259"/>
      <c r="U783" s="259"/>
      <c r="V783" s="259"/>
      <c r="W783" s="259"/>
      <c r="X783" s="259"/>
      <c r="Y783" s="259"/>
      <c r="Z783" s="259"/>
      <c r="AA783" s="259"/>
      <c r="AB783" s="259"/>
      <c r="AC783" s="259"/>
      <c r="AD783" s="259"/>
      <c r="AE783" s="259"/>
      <c r="AF783" s="259"/>
      <c r="AG783" s="259"/>
      <c r="AH783" s="259"/>
      <c r="AI783" s="259"/>
      <c r="AJ783" s="259"/>
      <c r="AK783" s="259"/>
      <c r="AL783" s="259"/>
      <c r="AM783" s="259"/>
      <c r="AN783" s="259"/>
      <c r="AO783" s="259"/>
      <c r="AP783" s="259"/>
      <c r="AQ783" s="259"/>
      <c r="AR783" s="259"/>
      <c r="AS783" s="259"/>
      <c r="AT783" s="259"/>
      <c r="AU783" s="259"/>
      <c r="AV783" s="259"/>
      <c r="AW783" s="259"/>
      <c r="AX783" s="259"/>
      <c r="AY783" s="259"/>
      <c r="AZ783" s="259"/>
      <c r="BA783" s="259"/>
      <c r="BB783" s="259"/>
      <c r="BC783" s="259"/>
      <c r="BD783" s="259"/>
      <c r="BE783" s="259"/>
      <c r="BF783" s="259"/>
      <c r="BG783" s="259"/>
      <c r="BH783" s="259"/>
      <c r="BI783" s="259"/>
      <c r="BJ783" s="259"/>
      <c r="BK783" s="259"/>
      <c r="BL783" s="259"/>
      <c r="BM783" s="259"/>
      <c r="BN783" s="259"/>
      <c r="BO783" s="259"/>
      <c r="BP783" s="259"/>
      <c r="BQ783" s="259"/>
      <c r="BR783" s="259"/>
      <c r="BS783" s="259"/>
      <c r="BT783" s="259"/>
      <c r="BU783" s="259"/>
      <c r="BV783" s="259"/>
      <c r="BW783" s="259"/>
      <c r="BX783" s="259"/>
      <c r="BY783" s="259"/>
      <c r="BZ783" s="259"/>
      <c r="CA783" s="259"/>
      <c r="CB783" s="259"/>
      <c r="CC783" s="259"/>
      <c r="CD783" s="259"/>
      <c r="CE783" s="259"/>
      <c r="CF783" s="259"/>
      <c r="CG783" s="259"/>
      <c r="CH783" s="259"/>
      <c r="CI783" s="259"/>
      <c r="CJ783" s="259"/>
      <c r="CK783" s="259"/>
      <c r="CL783" s="259"/>
      <c r="CM783" s="259"/>
      <c r="CN783" s="259"/>
      <c r="CO783" s="259"/>
      <c r="CP783" s="259"/>
      <c r="CQ783" s="259"/>
      <c r="CR783" s="259"/>
      <c r="CS783" s="259"/>
      <c r="CT783" s="259"/>
      <c r="CU783" s="259"/>
      <c r="CV783" s="259"/>
      <c r="CW783" s="259"/>
      <c r="CX783" s="259"/>
      <c r="CY783" s="259"/>
      <c r="CZ783" s="259"/>
      <c r="DA783" s="259"/>
      <c r="DB783" s="259"/>
      <c r="DC783" s="259"/>
      <c r="DD783" s="259"/>
      <c r="DE783" s="259"/>
      <c r="DF783" s="259"/>
      <c r="DG783" s="259"/>
      <c r="DH783" s="259"/>
      <c r="DI783" s="259"/>
      <c r="DJ783" s="259"/>
      <c r="DK783" s="259"/>
      <c r="DL783" s="259"/>
      <c r="DM783" s="259"/>
      <c r="DN783" s="259"/>
      <c r="DO783" s="259"/>
      <c r="DP783" s="259"/>
      <c r="DQ783" s="259"/>
      <c r="DR783" s="259"/>
      <c r="DS783" s="259"/>
      <c r="DT783" s="259"/>
      <c r="DU783" s="259"/>
      <c r="DV783" s="259"/>
      <c r="DW783" s="259"/>
      <c r="DX783" s="259"/>
      <c r="DY783" s="259"/>
      <c r="DZ783" s="259"/>
      <c r="EA783" s="259"/>
      <c r="EB783" s="259"/>
      <c r="EC783" s="259"/>
      <c r="ED783" s="259"/>
      <c r="EE783" s="259"/>
      <c r="EF783" s="259"/>
      <c r="EG783" s="259"/>
      <c r="EH783" s="259"/>
      <c r="EI783" s="259"/>
      <c r="EJ783" s="259"/>
      <c r="EK783" s="259"/>
      <c r="EL783" s="259"/>
      <c r="EM783" s="259"/>
      <c r="EN783" s="259"/>
      <c r="EO783" s="259"/>
      <c r="EP783" s="259"/>
      <c r="EQ783" s="259"/>
      <c r="ER783" s="259"/>
      <c r="ES783" s="259"/>
      <c r="ET783" s="259"/>
      <c r="EU783" s="259"/>
      <c r="EV783" s="259"/>
      <c r="EW783" s="259"/>
      <c r="EX783" s="259"/>
      <c r="EY783" s="259"/>
      <c r="EZ783" s="259"/>
      <c r="FA783" s="259"/>
      <c r="FB783" s="259"/>
      <c r="FC783" s="259"/>
      <c r="FD783" s="259"/>
      <c r="FE783" s="259"/>
      <c r="FF783" s="259"/>
      <c r="FG783" s="259"/>
      <c r="FH783" s="259"/>
      <c r="FI783" s="259"/>
      <c r="FJ783" s="259"/>
      <c r="FK783" s="259"/>
      <c r="FL783" s="259"/>
      <c r="FM783" s="259"/>
      <c r="FN783" s="259"/>
      <c r="FO783" s="259"/>
      <c r="FP783" s="259"/>
      <c r="FQ783" s="259"/>
      <c r="FR783" s="259"/>
      <c r="FS783" s="259"/>
      <c r="FT783" s="259"/>
      <c r="FU783" s="259"/>
      <c r="FV783" s="259"/>
      <c r="FW783" s="259"/>
      <c r="FX783" s="259"/>
      <c r="FY783" s="259"/>
      <c r="FZ783" s="259"/>
      <c r="GA783" s="259"/>
      <c r="GB783" s="259"/>
      <c r="GC783" s="259"/>
      <c r="GD783" s="259"/>
      <c r="GE783" s="259"/>
      <c r="GF783" s="259"/>
      <c r="GG783" s="259"/>
      <c r="GH783" s="259"/>
      <c r="GI783" s="259"/>
      <c r="GJ783" s="259"/>
      <c r="GK783" s="259"/>
      <c r="GL783" s="259"/>
      <c r="GM783" s="259"/>
      <c r="GN783" s="259"/>
      <c r="GO783" s="259"/>
      <c r="GP783" s="259"/>
      <c r="GQ783" s="259"/>
      <c r="GR783" s="259"/>
      <c r="GS783" s="259"/>
      <c r="GT783" s="259"/>
      <c r="GU783" s="259"/>
      <c r="GV783" s="259"/>
      <c r="GW783" s="259"/>
      <c r="GX783" s="259"/>
      <c r="GY783" s="259"/>
      <c r="GZ783" s="259"/>
      <c r="HA783" s="259"/>
      <c r="HB783" s="259"/>
      <c r="HC783" s="259"/>
      <c r="HD783" s="259"/>
      <c r="HE783" s="259"/>
      <c r="HF783" s="259"/>
      <c r="HG783" s="259"/>
      <c r="HH783" s="259"/>
      <c r="HI783" s="259"/>
      <c r="HJ783" s="259"/>
      <c r="HK783" s="259"/>
      <c r="HL783" s="259"/>
      <c r="HM783" s="259"/>
      <c r="HN783" s="259"/>
      <c r="HO783" s="259"/>
      <c r="HP783" s="259"/>
      <c r="HQ783" s="259"/>
      <c r="HR783" s="259"/>
      <c r="HS783" s="259"/>
      <c r="HT783" s="259"/>
      <c r="HU783" s="259"/>
      <c r="HV783" s="259"/>
      <c r="HW783" s="259"/>
      <c r="HX783" s="259"/>
      <c r="HY783" s="259"/>
      <c r="HZ783" s="259"/>
      <c r="IA783" s="259"/>
      <c r="IB783" s="259"/>
      <c r="IC783" s="259"/>
      <c r="ID783" s="259"/>
      <c r="IE783" s="259"/>
      <c r="IF783" s="259"/>
      <c r="IG783" s="259"/>
      <c r="IH783" s="259"/>
      <c r="II783" s="259"/>
      <c r="IJ783" s="259"/>
      <c r="IK783" s="259"/>
      <c r="IL783" s="259"/>
      <c r="IM783" s="259"/>
      <c r="IN783" s="259"/>
      <c r="IO783" s="259"/>
      <c r="IP783" s="259"/>
      <c r="IQ783" s="259"/>
      <c r="IR783" s="259"/>
      <c r="IS783" s="259"/>
    </row>
    <row r="784" spans="1:253" s="308" customFormat="1" x14ac:dyDescent="0.25">
      <c r="A784" s="475">
        <f t="shared" si="97"/>
        <v>9.5</v>
      </c>
      <c r="B784" s="23" t="s">
        <v>183</v>
      </c>
      <c r="C784" s="634">
        <v>1</v>
      </c>
      <c r="D784" s="594" t="s">
        <v>12</v>
      </c>
      <c r="E784" s="904"/>
      <c r="F784" s="635">
        <f t="shared" si="95"/>
        <v>0</v>
      </c>
      <c r="G784" s="277"/>
      <c r="H784" s="277"/>
      <c r="I784" s="257"/>
      <c r="J784" s="318"/>
      <c r="M784" s="488"/>
      <c r="N784" s="488"/>
      <c r="O784" s="638"/>
      <c r="P784" s="489"/>
      <c r="Q784" s="489"/>
      <c r="R784" s="259"/>
      <c r="S784" s="259"/>
      <c r="T784" s="259"/>
      <c r="U784" s="259"/>
      <c r="V784" s="259"/>
      <c r="W784" s="259"/>
      <c r="X784" s="259"/>
      <c r="Y784" s="259"/>
      <c r="Z784" s="259"/>
      <c r="AA784" s="259"/>
      <c r="AB784" s="259"/>
      <c r="AC784" s="259"/>
      <c r="AD784" s="259"/>
      <c r="AE784" s="259"/>
      <c r="AF784" s="259"/>
      <c r="AG784" s="259"/>
      <c r="AH784" s="259"/>
      <c r="AI784" s="259"/>
      <c r="AJ784" s="259"/>
      <c r="AK784" s="259"/>
      <c r="AL784" s="259"/>
      <c r="AM784" s="259"/>
      <c r="AN784" s="259"/>
      <c r="AO784" s="259"/>
      <c r="AP784" s="259"/>
      <c r="AQ784" s="259"/>
      <c r="AR784" s="259"/>
      <c r="AS784" s="259"/>
      <c r="AT784" s="259"/>
      <c r="AU784" s="259"/>
      <c r="AV784" s="259"/>
      <c r="AW784" s="259"/>
      <c r="AX784" s="259"/>
      <c r="AY784" s="259"/>
      <c r="AZ784" s="259"/>
      <c r="BA784" s="259"/>
      <c r="BB784" s="259"/>
      <c r="BC784" s="259"/>
      <c r="BD784" s="259"/>
      <c r="BE784" s="259"/>
      <c r="BF784" s="259"/>
      <c r="BG784" s="259"/>
      <c r="BH784" s="259"/>
      <c r="BI784" s="259"/>
      <c r="BJ784" s="259"/>
      <c r="BK784" s="259"/>
      <c r="BL784" s="259"/>
      <c r="BM784" s="259"/>
      <c r="BN784" s="259"/>
      <c r="BO784" s="259"/>
      <c r="BP784" s="259"/>
      <c r="BQ784" s="259"/>
      <c r="BR784" s="259"/>
      <c r="BS784" s="259"/>
      <c r="BT784" s="259"/>
      <c r="BU784" s="259"/>
      <c r="BV784" s="259"/>
      <c r="BW784" s="259"/>
      <c r="BX784" s="259"/>
      <c r="BY784" s="259"/>
      <c r="BZ784" s="259"/>
      <c r="CA784" s="259"/>
      <c r="CB784" s="259"/>
      <c r="CC784" s="259"/>
      <c r="CD784" s="259"/>
      <c r="CE784" s="259"/>
      <c r="CF784" s="259"/>
      <c r="CG784" s="259"/>
      <c r="CH784" s="259"/>
      <c r="CI784" s="259"/>
      <c r="CJ784" s="259"/>
      <c r="CK784" s="259"/>
      <c r="CL784" s="259"/>
      <c r="CM784" s="259"/>
      <c r="CN784" s="259"/>
      <c r="CO784" s="259"/>
      <c r="CP784" s="259"/>
      <c r="CQ784" s="259"/>
      <c r="CR784" s="259"/>
      <c r="CS784" s="259"/>
      <c r="CT784" s="259"/>
      <c r="CU784" s="259"/>
      <c r="CV784" s="259"/>
      <c r="CW784" s="259"/>
      <c r="CX784" s="259"/>
      <c r="CY784" s="259"/>
      <c r="CZ784" s="259"/>
      <c r="DA784" s="259"/>
      <c r="DB784" s="259"/>
      <c r="DC784" s="259"/>
      <c r="DD784" s="259"/>
      <c r="DE784" s="259"/>
      <c r="DF784" s="259"/>
      <c r="DG784" s="259"/>
      <c r="DH784" s="259"/>
      <c r="DI784" s="259"/>
      <c r="DJ784" s="259"/>
      <c r="DK784" s="259"/>
      <c r="DL784" s="259"/>
      <c r="DM784" s="259"/>
      <c r="DN784" s="259"/>
      <c r="DO784" s="259"/>
      <c r="DP784" s="259"/>
      <c r="DQ784" s="259"/>
      <c r="DR784" s="259"/>
      <c r="DS784" s="259"/>
      <c r="DT784" s="259"/>
      <c r="DU784" s="259"/>
      <c r="DV784" s="259"/>
      <c r="DW784" s="259"/>
      <c r="DX784" s="259"/>
      <c r="DY784" s="259"/>
      <c r="DZ784" s="259"/>
      <c r="EA784" s="259"/>
      <c r="EB784" s="259"/>
      <c r="EC784" s="259"/>
      <c r="ED784" s="259"/>
      <c r="EE784" s="259"/>
      <c r="EF784" s="259"/>
      <c r="EG784" s="259"/>
      <c r="EH784" s="259"/>
      <c r="EI784" s="259"/>
      <c r="EJ784" s="259"/>
      <c r="EK784" s="259"/>
      <c r="EL784" s="259"/>
      <c r="EM784" s="259"/>
      <c r="EN784" s="259"/>
      <c r="EO784" s="259"/>
      <c r="EP784" s="259"/>
      <c r="EQ784" s="259"/>
      <c r="ER784" s="259"/>
      <c r="ES784" s="259"/>
      <c r="ET784" s="259"/>
      <c r="EU784" s="259"/>
      <c r="EV784" s="259"/>
      <c r="EW784" s="259"/>
      <c r="EX784" s="259"/>
      <c r="EY784" s="259"/>
      <c r="EZ784" s="259"/>
      <c r="FA784" s="259"/>
      <c r="FB784" s="259"/>
      <c r="FC784" s="259"/>
      <c r="FD784" s="259"/>
      <c r="FE784" s="259"/>
      <c r="FF784" s="259"/>
      <c r="FG784" s="259"/>
      <c r="FH784" s="259"/>
      <c r="FI784" s="259"/>
      <c r="FJ784" s="259"/>
      <c r="FK784" s="259"/>
      <c r="FL784" s="259"/>
      <c r="FM784" s="259"/>
      <c r="FN784" s="259"/>
      <c r="FO784" s="259"/>
      <c r="FP784" s="259"/>
      <c r="FQ784" s="259"/>
      <c r="FR784" s="259"/>
      <c r="FS784" s="259"/>
      <c r="FT784" s="259"/>
      <c r="FU784" s="259"/>
      <c r="FV784" s="259"/>
      <c r="FW784" s="259"/>
      <c r="FX784" s="259"/>
      <c r="FY784" s="259"/>
      <c r="FZ784" s="259"/>
      <c r="GA784" s="259"/>
      <c r="GB784" s="259"/>
      <c r="GC784" s="259"/>
      <c r="GD784" s="259"/>
      <c r="GE784" s="259"/>
      <c r="GF784" s="259"/>
      <c r="GG784" s="259"/>
      <c r="GH784" s="259"/>
      <c r="GI784" s="259"/>
      <c r="GJ784" s="259"/>
      <c r="GK784" s="259"/>
      <c r="GL784" s="259"/>
      <c r="GM784" s="259"/>
      <c r="GN784" s="259"/>
      <c r="GO784" s="259"/>
      <c r="GP784" s="259"/>
      <c r="GQ784" s="259"/>
      <c r="GR784" s="259"/>
      <c r="GS784" s="259"/>
      <c r="GT784" s="259"/>
      <c r="GU784" s="259"/>
      <c r="GV784" s="259"/>
      <c r="GW784" s="259"/>
      <c r="GX784" s="259"/>
      <c r="GY784" s="259"/>
      <c r="GZ784" s="259"/>
      <c r="HA784" s="259"/>
      <c r="HB784" s="259"/>
      <c r="HC784" s="259"/>
      <c r="HD784" s="259"/>
      <c r="HE784" s="259"/>
      <c r="HF784" s="259"/>
      <c r="HG784" s="259"/>
      <c r="HH784" s="259"/>
      <c r="HI784" s="259"/>
      <c r="HJ784" s="259"/>
      <c r="HK784" s="259"/>
      <c r="HL784" s="259"/>
      <c r="HM784" s="259"/>
      <c r="HN784" s="259"/>
      <c r="HO784" s="259"/>
      <c r="HP784" s="259"/>
      <c r="HQ784" s="259"/>
      <c r="HR784" s="259"/>
      <c r="HS784" s="259"/>
      <c r="HT784" s="259"/>
      <c r="HU784" s="259"/>
      <c r="HV784" s="259"/>
      <c r="HW784" s="259"/>
      <c r="HX784" s="259"/>
      <c r="HY784" s="259"/>
      <c r="HZ784" s="259"/>
      <c r="IA784" s="259"/>
      <c r="IB784" s="259"/>
      <c r="IC784" s="259"/>
      <c r="ID784" s="259"/>
      <c r="IE784" s="259"/>
      <c r="IF784" s="259"/>
      <c r="IG784" s="259"/>
      <c r="IH784" s="259"/>
      <c r="II784" s="259"/>
      <c r="IJ784" s="259"/>
      <c r="IK784" s="259"/>
      <c r="IL784" s="259"/>
      <c r="IM784" s="259"/>
      <c r="IN784" s="259"/>
      <c r="IO784" s="259"/>
      <c r="IP784" s="259"/>
      <c r="IQ784" s="259"/>
      <c r="IR784" s="259"/>
      <c r="IS784" s="259"/>
    </row>
    <row r="785" spans="1:253" s="308" customFormat="1" x14ac:dyDescent="0.25">
      <c r="A785" s="475">
        <f t="shared" si="97"/>
        <v>9.6</v>
      </c>
      <c r="B785" s="23" t="s">
        <v>199</v>
      </c>
      <c r="C785" s="634">
        <v>1</v>
      </c>
      <c r="D785" s="594" t="s">
        <v>12</v>
      </c>
      <c r="E785" s="904"/>
      <c r="F785" s="635">
        <f t="shared" si="95"/>
        <v>0</v>
      </c>
      <c r="G785" s="277"/>
      <c r="H785" s="277"/>
      <c r="I785" s="257"/>
      <c r="J785" s="318"/>
      <c r="M785" s="488"/>
      <c r="N785" s="488"/>
      <c r="O785" s="638"/>
      <c r="P785" s="489"/>
      <c r="Q785" s="489"/>
      <c r="R785" s="259"/>
      <c r="S785" s="259"/>
      <c r="T785" s="259"/>
      <c r="U785" s="259"/>
      <c r="V785" s="259"/>
      <c r="W785" s="259"/>
      <c r="X785" s="259"/>
      <c r="Y785" s="259"/>
      <c r="Z785" s="259"/>
      <c r="AA785" s="259"/>
      <c r="AB785" s="259"/>
      <c r="AC785" s="259"/>
      <c r="AD785" s="259"/>
      <c r="AE785" s="259"/>
      <c r="AF785" s="259"/>
      <c r="AG785" s="259"/>
      <c r="AH785" s="259"/>
      <c r="AI785" s="259"/>
      <c r="AJ785" s="259"/>
      <c r="AK785" s="259"/>
      <c r="AL785" s="259"/>
      <c r="AM785" s="259"/>
      <c r="AN785" s="259"/>
      <c r="AO785" s="259"/>
      <c r="AP785" s="259"/>
      <c r="AQ785" s="259"/>
      <c r="AR785" s="259"/>
      <c r="AS785" s="259"/>
      <c r="AT785" s="259"/>
      <c r="AU785" s="259"/>
      <c r="AV785" s="259"/>
      <c r="AW785" s="259"/>
      <c r="AX785" s="259"/>
      <c r="AY785" s="259"/>
      <c r="AZ785" s="259"/>
      <c r="BA785" s="259"/>
      <c r="BB785" s="259"/>
      <c r="BC785" s="259"/>
      <c r="BD785" s="259"/>
      <c r="BE785" s="259"/>
      <c r="BF785" s="259"/>
      <c r="BG785" s="259"/>
      <c r="BH785" s="259"/>
      <c r="BI785" s="259"/>
      <c r="BJ785" s="259"/>
      <c r="BK785" s="259"/>
      <c r="BL785" s="259"/>
      <c r="BM785" s="259"/>
      <c r="BN785" s="259"/>
      <c r="BO785" s="259"/>
      <c r="BP785" s="259"/>
      <c r="BQ785" s="259"/>
      <c r="BR785" s="259"/>
      <c r="BS785" s="259"/>
      <c r="BT785" s="259"/>
      <c r="BU785" s="259"/>
      <c r="BV785" s="259"/>
      <c r="BW785" s="259"/>
      <c r="BX785" s="259"/>
      <c r="BY785" s="259"/>
      <c r="BZ785" s="259"/>
      <c r="CA785" s="259"/>
      <c r="CB785" s="259"/>
      <c r="CC785" s="259"/>
      <c r="CD785" s="259"/>
      <c r="CE785" s="259"/>
      <c r="CF785" s="259"/>
      <c r="CG785" s="259"/>
      <c r="CH785" s="259"/>
      <c r="CI785" s="259"/>
      <c r="CJ785" s="259"/>
      <c r="CK785" s="259"/>
      <c r="CL785" s="259"/>
      <c r="CM785" s="259"/>
      <c r="CN785" s="259"/>
      <c r="CO785" s="259"/>
      <c r="CP785" s="259"/>
      <c r="CQ785" s="259"/>
      <c r="CR785" s="259"/>
      <c r="CS785" s="259"/>
      <c r="CT785" s="259"/>
      <c r="CU785" s="259"/>
      <c r="CV785" s="259"/>
      <c r="CW785" s="259"/>
      <c r="CX785" s="259"/>
      <c r="CY785" s="259"/>
      <c r="CZ785" s="259"/>
      <c r="DA785" s="259"/>
      <c r="DB785" s="259"/>
      <c r="DC785" s="259"/>
      <c r="DD785" s="259"/>
      <c r="DE785" s="259"/>
      <c r="DF785" s="259"/>
      <c r="DG785" s="259"/>
      <c r="DH785" s="259"/>
      <c r="DI785" s="259"/>
      <c r="DJ785" s="259"/>
      <c r="DK785" s="259"/>
      <c r="DL785" s="259"/>
      <c r="DM785" s="259"/>
      <c r="DN785" s="259"/>
      <c r="DO785" s="259"/>
      <c r="DP785" s="259"/>
      <c r="DQ785" s="259"/>
      <c r="DR785" s="259"/>
      <c r="DS785" s="259"/>
      <c r="DT785" s="259"/>
      <c r="DU785" s="259"/>
      <c r="DV785" s="259"/>
      <c r="DW785" s="259"/>
      <c r="DX785" s="259"/>
      <c r="DY785" s="259"/>
      <c r="DZ785" s="259"/>
      <c r="EA785" s="259"/>
      <c r="EB785" s="259"/>
      <c r="EC785" s="259"/>
      <c r="ED785" s="259"/>
      <c r="EE785" s="259"/>
      <c r="EF785" s="259"/>
      <c r="EG785" s="259"/>
      <c r="EH785" s="259"/>
      <c r="EI785" s="259"/>
      <c r="EJ785" s="259"/>
      <c r="EK785" s="259"/>
      <c r="EL785" s="259"/>
      <c r="EM785" s="259"/>
      <c r="EN785" s="259"/>
      <c r="EO785" s="259"/>
      <c r="EP785" s="259"/>
      <c r="EQ785" s="259"/>
      <c r="ER785" s="259"/>
      <c r="ES785" s="259"/>
      <c r="ET785" s="259"/>
      <c r="EU785" s="259"/>
      <c r="EV785" s="259"/>
      <c r="EW785" s="259"/>
      <c r="EX785" s="259"/>
      <c r="EY785" s="259"/>
      <c r="EZ785" s="259"/>
      <c r="FA785" s="259"/>
      <c r="FB785" s="259"/>
      <c r="FC785" s="259"/>
      <c r="FD785" s="259"/>
      <c r="FE785" s="259"/>
      <c r="FF785" s="259"/>
      <c r="FG785" s="259"/>
      <c r="FH785" s="259"/>
      <c r="FI785" s="259"/>
      <c r="FJ785" s="259"/>
      <c r="FK785" s="259"/>
      <c r="FL785" s="259"/>
      <c r="FM785" s="259"/>
      <c r="FN785" s="259"/>
      <c r="FO785" s="259"/>
      <c r="FP785" s="259"/>
      <c r="FQ785" s="259"/>
      <c r="FR785" s="259"/>
      <c r="FS785" s="259"/>
      <c r="FT785" s="259"/>
      <c r="FU785" s="259"/>
      <c r="FV785" s="259"/>
      <c r="FW785" s="259"/>
      <c r="FX785" s="259"/>
      <c r="FY785" s="259"/>
      <c r="FZ785" s="259"/>
      <c r="GA785" s="259"/>
      <c r="GB785" s="259"/>
      <c r="GC785" s="259"/>
      <c r="GD785" s="259"/>
      <c r="GE785" s="259"/>
      <c r="GF785" s="259"/>
      <c r="GG785" s="259"/>
      <c r="GH785" s="259"/>
      <c r="GI785" s="259"/>
      <c r="GJ785" s="259"/>
      <c r="GK785" s="259"/>
      <c r="GL785" s="259"/>
      <c r="GM785" s="259"/>
      <c r="GN785" s="259"/>
      <c r="GO785" s="259"/>
      <c r="GP785" s="259"/>
      <c r="GQ785" s="259"/>
      <c r="GR785" s="259"/>
      <c r="GS785" s="259"/>
      <c r="GT785" s="259"/>
      <c r="GU785" s="259"/>
      <c r="GV785" s="259"/>
      <c r="GW785" s="259"/>
      <c r="GX785" s="259"/>
      <c r="GY785" s="259"/>
      <c r="GZ785" s="259"/>
      <c r="HA785" s="259"/>
      <c r="HB785" s="259"/>
      <c r="HC785" s="259"/>
      <c r="HD785" s="259"/>
      <c r="HE785" s="259"/>
      <c r="HF785" s="259"/>
      <c r="HG785" s="259"/>
      <c r="HH785" s="259"/>
      <c r="HI785" s="259"/>
      <c r="HJ785" s="259"/>
      <c r="HK785" s="259"/>
      <c r="HL785" s="259"/>
      <c r="HM785" s="259"/>
      <c r="HN785" s="259"/>
      <c r="HO785" s="259"/>
      <c r="HP785" s="259"/>
      <c r="HQ785" s="259"/>
      <c r="HR785" s="259"/>
      <c r="HS785" s="259"/>
      <c r="HT785" s="259"/>
      <c r="HU785" s="259"/>
      <c r="HV785" s="259"/>
      <c r="HW785" s="259"/>
      <c r="HX785" s="259"/>
      <c r="HY785" s="259"/>
      <c r="HZ785" s="259"/>
      <c r="IA785" s="259"/>
      <c r="IB785" s="259"/>
      <c r="IC785" s="259"/>
      <c r="ID785" s="259"/>
      <c r="IE785" s="259"/>
      <c r="IF785" s="259"/>
      <c r="IG785" s="259"/>
      <c r="IH785" s="259"/>
      <c r="II785" s="259"/>
      <c r="IJ785" s="259"/>
      <c r="IK785" s="259"/>
      <c r="IL785" s="259"/>
      <c r="IM785" s="259"/>
      <c r="IN785" s="259"/>
      <c r="IO785" s="259"/>
      <c r="IP785" s="259"/>
      <c r="IQ785" s="259"/>
      <c r="IR785" s="259"/>
      <c r="IS785" s="259"/>
    </row>
    <row r="786" spans="1:253" s="308" customFormat="1" x14ac:dyDescent="0.25">
      <c r="A786" s="475">
        <f t="shared" si="97"/>
        <v>9.6999999999999993</v>
      </c>
      <c r="B786" s="611" t="s">
        <v>1140</v>
      </c>
      <c r="C786" s="634">
        <v>1</v>
      </c>
      <c r="D786" s="594" t="s">
        <v>12</v>
      </c>
      <c r="E786" s="904"/>
      <c r="F786" s="635">
        <f t="shared" si="95"/>
        <v>0</v>
      </c>
      <c r="G786" s="277"/>
      <c r="H786" s="277"/>
      <c r="I786" s="257"/>
      <c r="J786" s="318"/>
      <c r="M786" s="488"/>
      <c r="N786" s="488"/>
      <c r="O786" s="638"/>
      <c r="P786" s="489"/>
      <c r="Q786" s="489"/>
      <c r="R786" s="259"/>
      <c r="S786" s="259"/>
      <c r="T786" s="259"/>
      <c r="U786" s="259"/>
      <c r="V786" s="259"/>
      <c r="W786" s="259"/>
      <c r="X786" s="259"/>
      <c r="Y786" s="259"/>
      <c r="Z786" s="259"/>
      <c r="AA786" s="259"/>
      <c r="AB786" s="259"/>
      <c r="AC786" s="259"/>
      <c r="AD786" s="259"/>
      <c r="AE786" s="259"/>
      <c r="AF786" s="259"/>
      <c r="AG786" s="259"/>
      <c r="AH786" s="259"/>
      <c r="AI786" s="259"/>
      <c r="AJ786" s="259"/>
      <c r="AK786" s="259"/>
      <c r="AL786" s="259"/>
      <c r="AM786" s="259"/>
      <c r="AN786" s="259"/>
      <c r="AO786" s="259"/>
      <c r="AP786" s="259"/>
      <c r="AQ786" s="259"/>
      <c r="AR786" s="259"/>
      <c r="AS786" s="259"/>
      <c r="AT786" s="259"/>
      <c r="AU786" s="259"/>
      <c r="AV786" s="259"/>
      <c r="AW786" s="259"/>
      <c r="AX786" s="259"/>
      <c r="AY786" s="259"/>
      <c r="AZ786" s="259"/>
      <c r="BA786" s="259"/>
      <c r="BB786" s="259"/>
      <c r="BC786" s="259"/>
      <c r="BD786" s="259"/>
      <c r="BE786" s="259"/>
      <c r="BF786" s="259"/>
      <c r="BG786" s="259"/>
      <c r="BH786" s="259"/>
      <c r="BI786" s="259"/>
      <c r="BJ786" s="259"/>
      <c r="BK786" s="259"/>
      <c r="BL786" s="259"/>
      <c r="BM786" s="259"/>
      <c r="BN786" s="259"/>
      <c r="BO786" s="259"/>
      <c r="BP786" s="259"/>
      <c r="BQ786" s="259"/>
      <c r="BR786" s="259"/>
      <c r="BS786" s="259"/>
      <c r="BT786" s="259"/>
      <c r="BU786" s="259"/>
      <c r="BV786" s="259"/>
      <c r="BW786" s="259"/>
      <c r="BX786" s="259"/>
      <c r="BY786" s="259"/>
      <c r="BZ786" s="259"/>
      <c r="CA786" s="259"/>
      <c r="CB786" s="259"/>
      <c r="CC786" s="259"/>
      <c r="CD786" s="259"/>
      <c r="CE786" s="259"/>
      <c r="CF786" s="259"/>
      <c r="CG786" s="259"/>
      <c r="CH786" s="259"/>
      <c r="CI786" s="259"/>
      <c r="CJ786" s="259"/>
      <c r="CK786" s="259"/>
      <c r="CL786" s="259"/>
      <c r="CM786" s="259"/>
      <c r="CN786" s="259"/>
      <c r="CO786" s="259"/>
      <c r="CP786" s="259"/>
      <c r="CQ786" s="259"/>
      <c r="CR786" s="259"/>
      <c r="CS786" s="259"/>
      <c r="CT786" s="259"/>
      <c r="CU786" s="259"/>
      <c r="CV786" s="259"/>
      <c r="CW786" s="259"/>
      <c r="CX786" s="259"/>
      <c r="CY786" s="259"/>
      <c r="CZ786" s="259"/>
      <c r="DA786" s="259"/>
      <c r="DB786" s="259"/>
      <c r="DC786" s="259"/>
      <c r="DD786" s="259"/>
      <c r="DE786" s="259"/>
      <c r="DF786" s="259"/>
      <c r="DG786" s="259"/>
      <c r="DH786" s="259"/>
      <c r="DI786" s="259"/>
      <c r="DJ786" s="259"/>
      <c r="DK786" s="259"/>
      <c r="DL786" s="259"/>
      <c r="DM786" s="259"/>
      <c r="DN786" s="259"/>
      <c r="DO786" s="259"/>
      <c r="DP786" s="259"/>
      <c r="DQ786" s="259"/>
      <c r="DR786" s="259"/>
      <c r="DS786" s="259"/>
      <c r="DT786" s="259"/>
      <c r="DU786" s="259"/>
      <c r="DV786" s="259"/>
      <c r="DW786" s="259"/>
      <c r="DX786" s="259"/>
      <c r="DY786" s="259"/>
      <c r="DZ786" s="259"/>
      <c r="EA786" s="259"/>
      <c r="EB786" s="259"/>
      <c r="EC786" s="259"/>
      <c r="ED786" s="259"/>
      <c r="EE786" s="259"/>
      <c r="EF786" s="259"/>
      <c r="EG786" s="259"/>
      <c r="EH786" s="259"/>
      <c r="EI786" s="259"/>
      <c r="EJ786" s="259"/>
      <c r="EK786" s="259"/>
      <c r="EL786" s="259"/>
      <c r="EM786" s="259"/>
      <c r="EN786" s="259"/>
      <c r="EO786" s="259"/>
      <c r="EP786" s="259"/>
      <c r="EQ786" s="259"/>
      <c r="ER786" s="259"/>
      <c r="ES786" s="259"/>
      <c r="ET786" s="259"/>
      <c r="EU786" s="259"/>
      <c r="EV786" s="259"/>
      <c r="EW786" s="259"/>
      <c r="EX786" s="259"/>
      <c r="EY786" s="259"/>
      <c r="EZ786" s="259"/>
      <c r="FA786" s="259"/>
      <c r="FB786" s="259"/>
      <c r="FC786" s="259"/>
      <c r="FD786" s="259"/>
      <c r="FE786" s="259"/>
      <c r="FF786" s="259"/>
      <c r="FG786" s="259"/>
      <c r="FH786" s="259"/>
      <c r="FI786" s="259"/>
      <c r="FJ786" s="259"/>
      <c r="FK786" s="259"/>
      <c r="FL786" s="259"/>
      <c r="FM786" s="259"/>
      <c r="FN786" s="259"/>
      <c r="FO786" s="259"/>
      <c r="FP786" s="259"/>
      <c r="FQ786" s="259"/>
      <c r="FR786" s="259"/>
      <c r="FS786" s="259"/>
      <c r="FT786" s="259"/>
      <c r="FU786" s="259"/>
      <c r="FV786" s="259"/>
      <c r="FW786" s="259"/>
      <c r="FX786" s="259"/>
      <c r="FY786" s="259"/>
      <c r="FZ786" s="259"/>
      <c r="GA786" s="259"/>
      <c r="GB786" s="259"/>
      <c r="GC786" s="259"/>
      <c r="GD786" s="259"/>
      <c r="GE786" s="259"/>
      <c r="GF786" s="259"/>
      <c r="GG786" s="259"/>
      <c r="GH786" s="259"/>
      <c r="GI786" s="259"/>
      <c r="GJ786" s="259"/>
      <c r="GK786" s="259"/>
      <c r="GL786" s="259"/>
      <c r="GM786" s="259"/>
      <c r="GN786" s="259"/>
      <c r="GO786" s="259"/>
      <c r="GP786" s="259"/>
      <c r="GQ786" s="259"/>
      <c r="GR786" s="259"/>
      <c r="GS786" s="259"/>
      <c r="GT786" s="259"/>
      <c r="GU786" s="259"/>
      <c r="GV786" s="259"/>
      <c r="GW786" s="259"/>
      <c r="GX786" s="259"/>
      <c r="GY786" s="259"/>
      <c r="GZ786" s="259"/>
      <c r="HA786" s="259"/>
      <c r="HB786" s="259"/>
      <c r="HC786" s="259"/>
      <c r="HD786" s="259"/>
      <c r="HE786" s="259"/>
      <c r="HF786" s="259"/>
      <c r="HG786" s="259"/>
      <c r="HH786" s="259"/>
      <c r="HI786" s="259"/>
      <c r="HJ786" s="259"/>
      <c r="HK786" s="259"/>
      <c r="HL786" s="259"/>
      <c r="HM786" s="259"/>
      <c r="HN786" s="259"/>
      <c r="HO786" s="259"/>
      <c r="HP786" s="259"/>
      <c r="HQ786" s="259"/>
      <c r="HR786" s="259"/>
      <c r="HS786" s="259"/>
      <c r="HT786" s="259"/>
      <c r="HU786" s="259"/>
      <c r="HV786" s="259"/>
      <c r="HW786" s="259"/>
      <c r="HX786" s="259"/>
      <c r="HY786" s="259"/>
      <c r="HZ786" s="259"/>
      <c r="IA786" s="259"/>
      <c r="IB786" s="259"/>
      <c r="IC786" s="259"/>
      <c r="ID786" s="259"/>
      <c r="IE786" s="259"/>
      <c r="IF786" s="259"/>
      <c r="IG786" s="259"/>
      <c r="IH786" s="259"/>
      <c r="II786" s="259"/>
      <c r="IJ786" s="259"/>
      <c r="IK786" s="259"/>
      <c r="IL786" s="259"/>
      <c r="IM786" s="259"/>
      <c r="IN786" s="259"/>
      <c r="IO786" s="259"/>
      <c r="IP786" s="259"/>
      <c r="IQ786" s="259"/>
      <c r="IR786" s="259"/>
      <c r="IS786" s="259"/>
    </row>
    <row r="787" spans="1:253" s="308" customFormat="1" x14ac:dyDescent="0.25">
      <c r="A787" s="475">
        <f>A786+0.1</f>
        <v>9.8000000000000007</v>
      </c>
      <c r="B787" s="23" t="s">
        <v>1148</v>
      </c>
      <c r="C787" s="634">
        <v>1</v>
      </c>
      <c r="D787" s="303" t="s">
        <v>12</v>
      </c>
      <c r="E787" s="904"/>
      <c r="F787" s="635">
        <f t="shared" si="95"/>
        <v>0</v>
      </c>
      <c r="G787" s="277"/>
      <c r="H787" s="277"/>
      <c r="I787" s="257"/>
      <c r="J787" s="318"/>
      <c r="M787" s="488"/>
      <c r="N787" s="488"/>
      <c r="O787" s="638"/>
      <c r="P787" s="489"/>
      <c r="Q787" s="489"/>
      <c r="R787" s="259"/>
      <c r="S787" s="259"/>
      <c r="T787" s="259"/>
      <c r="U787" s="259"/>
      <c r="V787" s="259"/>
      <c r="W787" s="259"/>
      <c r="X787" s="259"/>
      <c r="Y787" s="259"/>
      <c r="Z787" s="259"/>
      <c r="AA787" s="259"/>
      <c r="AB787" s="259"/>
      <c r="AC787" s="259"/>
      <c r="AD787" s="259"/>
      <c r="AE787" s="259"/>
      <c r="AF787" s="259"/>
      <c r="AG787" s="259"/>
      <c r="AH787" s="259"/>
      <c r="AI787" s="259"/>
      <c r="AJ787" s="259"/>
      <c r="AK787" s="259"/>
      <c r="AL787" s="259"/>
      <c r="AM787" s="259"/>
      <c r="AN787" s="259"/>
      <c r="AO787" s="259"/>
      <c r="AP787" s="259"/>
      <c r="AQ787" s="259"/>
      <c r="AR787" s="259"/>
      <c r="AS787" s="259"/>
      <c r="AT787" s="259"/>
      <c r="AU787" s="259"/>
      <c r="AV787" s="259"/>
      <c r="AW787" s="259"/>
      <c r="AX787" s="259"/>
      <c r="AY787" s="259"/>
      <c r="AZ787" s="259"/>
      <c r="BA787" s="259"/>
      <c r="BB787" s="259"/>
      <c r="BC787" s="259"/>
      <c r="BD787" s="259"/>
      <c r="BE787" s="259"/>
      <c r="BF787" s="259"/>
      <c r="BG787" s="259"/>
      <c r="BH787" s="259"/>
      <c r="BI787" s="259"/>
      <c r="BJ787" s="259"/>
      <c r="BK787" s="259"/>
      <c r="BL787" s="259"/>
      <c r="BM787" s="259"/>
      <c r="BN787" s="259"/>
      <c r="BO787" s="259"/>
      <c r="BP787" s="259"/>
      <c r="BQ787" s="259"/>
      <c r="BR787" s="259"/>
      <c r="BS787" s="259"/>
      <c r="BT787" s="259"/>
      <c r="BU787" s="259"/>
      <c r="BV787" s="259"/>
      <c r="BW787" s="259"/>
      <c r="BX787" s="259"/>
      <c r="BY787" s="259"/>
      <c r="BZ787" s="259"/>
      <c r="CA787" s="259"/>
      <c r="CB787" s="259"/>
      <c r="CC787" s="259"/>
      <c r="CD787" s="259"/>
      <c r="CE787" s="259"/>
      <c r="CF787" s="259"/>
      <c r="CG787" s="259"/>
      <c r="CH787" s="259"/>
      <c r="CI787" s="259"/>
      <c r="CJ787" s="259"/>
      <c r="CK787" s="259"/>
      <c r="CL787" s="259"/>
      <c r="CM787" s="259"/>
      <c r="CN787" s="259"/>
      <c r="CO787" s="259"/>
      <c r="CP787" s="259"/>
      <c r="CQ787" s="259"/>
      <c r="CR787" s="259"/>
      <c r="CS787" s="259"/>
      <c r="CT787" s="259"/>
      <c r="CU787" s="259"/>
      <c r="CV787" s="259"/>
      <c r="CW787" s="259"/>
      <c r="CX787" s="259"/>
      <c r="CY787" s="259"/>
      <c r="CZ787" s="259"/>
      <c r="DA787" s="259"/>
      <c r="DB787" s="259"/>
      <c r="DC787" s="259"/>
      <c r="DD787" s="259"/>
      <c r="DE787" s="259"/>
      <c r="DF787" s="259"/>
      <c r="DG787" s="259"/>
      <c r="DH787" s="259"/>
      <c r="DI787" s="259"/>
      <c r="DJ787" s="259"/>
      <c r="DK787" s="259"/>
      <c r="DL787" s="259"/>
      <c r="DM787" s="259"/>
      <c r="DN787" s="259"/>
      <c r="DO787" s="259"/>
      <c r="DP787" s="259"/>
      <c r="DQ787" s="259"/>
      <c r="DR787" s="259"/>
      <c r="DS787" s="259"/>
      <c r="DT787" s="259"/>
      <c r="DU787" s="259"/>
      <c r="DV787" s="259"/>
      <c r="DW787" s="259"/>
      <c r="DX787" s="259"/>
      <c r="DY787" s="259"/>
      <c r="DZ787" s="259"/>
      <c r="EA787" s="259"/>
      <c r="EB787" s="259"/>
      <c r="EC787" s="259"/>
      <c r="ED787" s="259"/>
      <c r="EE787" s="259"/>
      <c r="EF787" s="259"/>
      <c r="EG787" s="259"/>
      <c r="EH787" s="259"/>
      <c r="EI787" s="259"/>
      <c r="EJ787" s="259"/>
      <c r="EK787" s="259"/>
      <c r="EL787" s="259"/>
      <c r="EM787" s="259"/>
      <c r="EN787" s="259"/>
      <c r="EO787" s="259"/>
      <c r="EP787" s="259"/>
      <c r="EQ787" s="259"/>
      <c r="ER787" s="259"/>
      <c r="ES787" s="259"/>
      <c r="ET787" s="259"/>
      <c r="EU787" s="259"/>
      <c r="EV787" s="259"/>
      <c r="EW787" s="259"/>
      <c r="EX787" s="259"/>
      <c r="EY787" s="259"/>
      <c r="EZ787" s="259"/>
      <c r="FA787" s="259"/>
      <c r="FB787" s="259"/>
      <c r="FC787" s="259"/>
      <c r="FD787" s="259"/>
      <c r="FE787" s="259"/>
      <c r="FF787" s="259"/>
      <c r="FG787" s="259"/>
      <c r="FH787" s="259"/>
      <c r="FI787" s="259"/>
      <c r="FJ787" s="259"/>
      <c r="FK787" s="259"/>
      <c r="FL787" s="259"/>
      <c r="FM787" s="259"/>
      <c r="FN787" s="259"/>
      <c r="FO787" s="259"/>
      <c r="FP787" s="259"/>
      <c r="FQ787" s="259"/>
      <c r="FR787" s="259"/>
      <c r="FS787" s="259"/>
      <c r="FT787" s="259"/>
      <c r="FU787" s="259"/>
      <c r="FV787" s="259"/>
      <c r="FW787" s="259"/>
      <c r="FX787" s="259"/>
      <c r="FY787" s="259"/>
      <c r="FZ787" s="259"/>
      <c r="GA787" s="259"/>
      <c r="GB787" s="259"/>
      <c r="GC787" s="259"/>
      <c r="GD787" s="259"/>
      <c r="GE787" s="259"/>
      <c r="GF787" s="259"/>
      <c r="GG787" s="259"/>
      <c r="GH787" s="259"/>
      <c r="GI787" s="259"/>
      <c r="GJ787" s="259"/>
      <c r="GK787" s="259"/>
      <c r="GL787" s="259"/>
      <c r="GM787" s="259"/>
      <c r="GN787" s="259"/>
      <c r="GO787" s="259"/>
      <c r="GP787" s="259"/>
      <c r="GQ787" s="259"/>
      <c r="GR787" s="259"/>
      <c r="GS787" s="259"/>
      <c r="GT787" s="259"/>
      <c r="GU787" s="259"/>
      <c r="GV787" s="259"/>
      <c r="GW787" s="259"/>
      <c r="GX787" s="259"/>
      <c r="GY787" s="259"/>
      <c r="GZ787" s="259"/>
      <c r="HA787" s="259"/>
      <c r="HB787" s="259"/>
      <c r="HC787" s="259"/>
      <c r="HD787" s="259"/>
      <c r="HE787" s="259"/>
      <c r="HF787" s="259"/>
      <c r="HG787" s="259"/>
      <c r="HH787" s="259"/>
      <c r="HI787" s="259"/>
      <c r="HJ787" s="259"/>
      <c r="HK787" s="259"/>
      <c r="HL787" s="259"/>
      <c r="HM787" s="259"/>
      <c r="HN787" s="259"/>
      <c r="HO787" s="259"/>
      <c r="HP787" s="259"/>
      <c r="HQ787" s="259"/>
      <c r="HR787" s="259"/>
      <c r="HS787" s="259"/>
      <c r="HT787" s="259"/>
      <c r="HU787" s="259"/>
      <c r="HV787" s="259"/>
      <c r="HW787" s="259"/>
      <c r="HX787" s="259"/>
      <c r="HY787" s="259"/>
      <c r="HZ787" s="259"/>
      <c r="IA787" s="259"/>
      <c r="IB787" s="259"/>
      <c r="IC787" s="259"/>
      <c r="ID787" s="259"/>
      <c r="IE787" s="259"/>
      <c r="IF787" s="259"/>
      <c r="IG787" s="259"/>
      <c r="IH787" s="259"/>
      <c r="II787" s="259"/>
      <c r="IJ787" s="259"/>
      <c r="IK787" s="259"/>
      <c r="IL787" s="259"/>
      <c r="IM787" s="259"/>
      <c r="IN787" s="259"/>
      <c r="IO787" s="259"/>
      <c r="IP787" s="259"/>
      <c r="IQ787" s="259"/>
      <c r="IR787" s="259"/>
      <c r="IS787" s="259"/>
    </row>
    <row r="788" spans="1:253" s="308" customFormat="1" x14ac:dyDescent="0.25">
      <c r="A788" s="475">
        <f>A787+0.1</f>
        <v>9.9</v>
      </c>
      <c r="B788" s="23" t="s">
        <v>308</v>
      </c>
      <c r="C788" s="634">
        <v>1</v>
      </c>
      <c r="D788" s="303" t="s">
        <v>12</v>
      </c>
      <c r="E788" s="904"/>
      <c r="F788" s="635">
        <f t="shared" si="95"/>
        <v>0</v>
      </c>
      <c r="G788" s="277"/>
      <c r="H788" s="277"/>
      <c r="I788" s="257"/>
      <c r="J788" s="318"/>
      <c r="M788" s="488"/>
      <c r="N788" s="488"/>
      <c r="O788" s="638"/>
      <c r="P788" s="489"/>
      <c r="Q788" s="489"/>
      <c r="R788" s="259"/>
      <c r="S788" s="259"/>
      <c r="T788" s="259"/>
      <c r="U788" s="259"/>
      <c r="V788" s="259"/>
      <c r="W788" s="259"/>
      <c r="X788" s="259"/>
      <c r="Y788" s="259"/>
      <c r="Z788" s="259"/>
      <c r="AA788" s="259"/>
      <c r="AB788" s="259"/>
      <c r="AC788" s="259"/>
      <c r="AD788" s="259"/>
      <c r="AE788" s="259"/>
      <c r="AF788" s="259"/>
      <c r="AG788" s="259"/>
      <c r="AH788" s="259"/>
      <c r="AI788" s="259"/>
      <c r="AJ788" s="259"/>
      <c r="AK788" s="259"/>
      <c r="AL788" s="259"/>
      <c r="AM788" s="259"/>
      <c r="AN788" s="259"/>
      <c r="AO788" s="259"/>
      <c r="AP788" s="259"/>
      <c r="AQ788" s="259"/>
      <c r="AR788" s="259"/>
      <c r="AS788" s="259"/>
      <c r="AT788" s="259"/>
      <c r="AU788" s="259"/>
      <c r="AV788" s="259"/>
      <c r="AW788" s="259"/>
      <c r="AX788" s="259"/>
      <c r="AY788" s="259"/>
      <c r="AZ788" s="259"/>
      <c r="BA788" s="259"/>
      <c r="BB788" s="259"/>
      <c r="BC788" s="259"/>
      <c r="BD788" s="259"/>
      <c r="BE788" s="259"/>
      <c r="BF788" s="259"/>
      <c r="BG788" s="259"/>
      <c r="BH788" s="259"/>
      <c r="BI788" s="259"/>
      <c r="BJ788" s="259"/>
      <c r="BK788" s="259"/>
      <c r="BL788" s="259"/>
      <c r="BM788" s="259"/>
      <c r="BN788" s="259"/>
      <c r="BO788" s="259"/>
      <c r="BP788" s="259"/>
      <c r="BQ788" s="259"/>
      <c r="BR788" s="259"/>
      <c r="BS788" s="259"/>
      <c r="BT788" s="259"/>
      <c r="BU788" s="259"/>
      <c r="BV788" s="259"/>
      <c r="BW788" s="259"/>
      <c r="BX788" s="259"/>
      <c r="BY788" s="259"/>
      <c r="BZ788" s="259"/>
      <c r="CA788" s="259"/>
      <c r="CB788" s="259"/>
      <c r="CC788" s="259"/>
      <c r="CD788" s="259"/>
      <c r="CE788" s="259"/>
      <c r="CF788" s="259"/>
      <c r="CG788" s="259"/>
      <c r="CH788" s="259"/>
      <c r="CI788" s="259"/>
      <c r="CJ788" s="259"/>
      <c r="CK788" s="259"/>
      <c r="CL788" s="259"/>
      <c r="CM788" s="259"/>
      <c r="CN788" s="259"/>
      <c r="CO788" s="259"/>
      <c r="CP788" s="259"/>
      <c r="CQ788" s="259"/>
      <c r="CR788" s="259"/>
      <c r="CS788" s="259"/>
      <c r="CT788" s="259"/>
      <c r="CU788" s="259"/>
      <c r="CV788" s="259"/>
      <c r="CW788" s="259"/>
      <c r="CX788" s="259"/>
      <c r="CY788" s="259"/>
      <c r="CZ788" s="259"/>
      <c r="DA788" s="259"/>
      <c r="DB788" s="259"/>
      <c r="DC788" s="259"/>
      <c r="DD788" s="259"/>
      <c r="DE788" s="259"/>
      <c r="DF788" s="259"/>
      <c r="DG788" s="259"/>
      <c r="DH788" s="259"/>
      <c r="DI788" s="259"/>
      <c r="DJ788" s="259"/>
      <c r="DK788" s="259"/>
      <c r="DL788" s="259"/>
      <c r="DM788" s="259"/>
      <c r="DN788" s="259"/>
      <c r="DO788" s="259"/>
      <c r="DP788" s="259"/>
      <c r="DQ788" s="259"/>
      <c r="DR788" s="259"/>
      <c r="DS788" s="259"/>
      <c r="DT788" s="259"/>
      <c r="DU788" s="259"/>
      <c r="DV788" s="259"/>
      <c r="DW788" s="259"/>
      <c r="DX788" s="259"/>
      <c r="DY788" s="259"/>
      <c r="DZ788" s="259"/>
      <c r="EA788" s="259"/>
      <c r="EB788" s="259"/>
      <c r="EC788" s="259"/>
      <c r="ED788" s="259"/>
      <c r="EE788" s="259"/>
      <c r="EF788" s="259"/>
      <c r="EG788" s="259"/>
      <c r="EH788" s="259"/>
      <c r="EI788" s="259"/>
      <c r="EJ788" s="259"/>
      <c r="EK788" s="259"/>
      <c r="EL788" s="259"/>
      <c r="EM788" s="259"/>
      <c r="EN788" s="259"/>
      <c r="EO788" s="259"/>
      <c r="EP788" s="259"/>
      <c r="EQ788" s="259"/>
      <c r="ER788" s="259"/>
      <c r="ES788" s="259"/>
      <c r="ET788" s="259"/>
      <c r="EU788" s="259"/>
      <c r="EV788" s="259"/>
      <c r="EW788" s="259"/>
      <c r="EX788" s="259"/>
      <c r="EY788" s="259"/>
      <c r="EZ788" s="259"/>
      <c r="FA788" s="259"/>
      <c r="FB788" s="259"/>
      <c r="FC788" s="259"/>
      <c r="FD788" s="259"/>
      <c r="FE788" s="259"/>
      <c r="FF788" s="259"/>
      <c r="FG788" s="259"/>
      <c r="FH788" s="259"/>
      <c r="FI788" s="259"/>
      <c r="FJ788" s="259"/>
      <c r="FK788" s="259"/>
      <c r="FL788" s="259"/>
      <c r="FM788" s="259"/>
      <c r="FN788" s="259"/>
      <c r="FO788" s="259"/>
      <c r="FP788" s="259"/>
      <c r="FQ788" s="259"/>
      <c r="FR788" s="259"/>
      <c r="FS788" s="259"/>
      <c r="FT788" s="259"/>
      <c r="FU788" s="259"/>
      <c r="FV788" s="259"/>
      <c r="FW788" s="259"/>
      <c r="FX788" s="259"/>
      <c r="FY788" s="259"/>
      <c r="FZ788" s="259"/>
      <c r="GA788" s="259"/>
      <c r="GB788" s="259"/>
      <c r="GC788" s="259"/>
      <c r="GD788" s="259"/>
      <c r="GE788" s="259"/>
      <c r="GF788" s="259"/>
      <c r="GG788" s="259"/>
      <c r="GH788" s="259"/>
      <c r="GI788" s="259"/>
      <c r="GJ788" s="259"/>
      <c r="GK788" s="259"/>
      <c r="GL788" s="259"/>
      <c r="GM788" s="259"/>
      <c r="GN788" s="259"/>
      <c r="GO788" s="259"/>
      <c r="GP788" s="259"/>
      <c r="GQ788" s="259"/>
      <c r="GR788" s="259"/>
      <c r="GS788" s="259"/>
      <c r="GT788" s="259"/>
      <c r="GU788" s="259"/>
      <c r="GV788" s="259"/>
      <c r="GW788" s="259"/>
      <c r="GX788" s="259"/>
      <c r="GY788" s="259"/>
      <c r="GZ788" s="259"/>
      <c r="HA788" s="259"/>
      <c r="HB788" s="259"/>
      <c r="HC788" s="259"/>
      <c r="HD788" s="259"/>
      <c r="HE788" s="259"/>
      <c r="HF788" s="259"/>
      <c r="HG788" s="259"/>
      <c r="HH788" s="259"/>
      <c r="HI788" s="259"/>
      <c r="HJ788" s="259"/>
      <c r="HK788" s="259"/>
      <c r="HL788" s="259"/>
      <c r="HM788" s="259"/>
      <c r="HN788" s="259"/>
      <c r="HO788" s="259"/>
      <c r="HP788" s="259"/>
      <c r="HQ788" s="259"/>
      <c r="HR788" s="259"/>
      <c r="HS788" s="259"/>
      <c r="HT788" s="259"/>
      <c r="HU788" s="259"/>
      <c r="HV788" s="259"/>
      <c r="HW788" s="259"/>
      <c r="HX788" s="259"/>
      <c r="HY788" s="259"/>
      <c r="HZ788" s="259"/>
      <c r="IA788" s="259"/>
      <c r="IB788" s="259"/>
      <c r="IC788" s="259"/>
      <c r="ID788" s="259"/>
      <c r="IE788" s="259"/>
      <c r="IF788" s="259"/>
      <c r="IG788" s="259"/>
      <c r="IH788" s="259"/>
      <c r="II788" s="259"/>
      <c r="IJ788" s="259"/>
      <c r="IK788" s="259"/>
      <c r="IL788" s="259"/>
      <c r="IM788" s="259"/>
      <c r="IN788" s="259"/>
      <c r="IO788" s="259"/>
      <c r="IP788" s="259"/>
      <c r="IQ788" s="259"/>
      <c r="IR788" s="259"/>
      <c r="IS788" s="259"/>
    </row>
    <row r="789" spans="1:253" s="308" customFormat="1" x14ac:dyDescent="0.25">
      <c r="A789" s="573">
        <v>9.1</v>
      </c>
      <c r="B789" s="23" t="s">
        <v>309</v>
      </c>
      <c r="C789" s="634">
        <v>1</v>
      </c>
      <c r="D789" s="303" t="s">
        <v>12</v>
      </c>
      <c r="E789" s="21"/>
      <c r="F789" s="635">
        <f t="shared" si="95"/>
        <v>0</v>
      </c>
      <c r="G789" s="277"/>
      <c r="H789" s="277"/>
      <c r="I789" s="257"/>
      <c r="J789" s="318"/>
      <c r="M789" s="488"/>
      <c r="N789" s="488"/>
      <c r="O789" s="638"/>
      <c r="P789" s="489"/>
      <c r="Q789" s="489"/>
      <c r="R789" s="259"/>
      <c r="S789" s="259"/>
      <c r="T789" s="259"/>
      <c r="U789" s="259"/>
      <c r="V789" s="259"/>
      <c r="W789" s="259"/>
      <c r="X789" s="259"/>
      <c r="Y789" s="259"/>
      <c r="Z789" s="259"/>
      <c r="AA789" s="259"/>
      <c r="AB789" s="259"/>
      <c r="AC789" s="259"/>
      <c r="AD789" s="259"/>
      <c r="AE789" s="259"/>
      <c r="AF789" s="259"/>
      <c r="AG789" s="259"/>
      <c r="AH789" s="259"/>
      <c r="AI789" s="259"/>
      <c r="AJ789" s="259"/>
      <c r="AK789" s="259"/>
      <c r="AL789" s="259"/>
      <c r="AM789" s="259"/>
      <c r="AN789" s="259"/>
      <c r="AO789" s="259"/>
      <c r="AP789" s="259"/>
      <c r="AQ789" s="259"/>
      <c r="AR789" s="259"/>
      <c r="AS789" s="259"/>
      <c r="AT789" s="259"/>
      <c r="AU789" s="259"/>
      <c r="AV789" s="259"/>
      <c r="AW789" s="259"/>
      <c r="AX789" s="259"/>
      <c r="AY789" s="259"/>
      <c r="AZ789" s="259"/>
      <c r="BA789" s="259"/>
      <c r="BB789" s="259"/>
      <c r="BC789" s="259"/>
      <c r="BD789" s="259"/>
      <c r="BE789" s="259"/>
      <c r="BF789" s="259"/>
      <c r="BG789" s="259"/>
      <c r="BH789" s="259"/>
      <c r="BI789" s="259"/>
      <c r="BJ789" s="259"/>
      <c r="BK789" s="259"/>
      <c r="BL789" s="259"/>
      <c r="BM789" s="259"/>
      <c r="BN789" s="259"/>
      <c r="BO789" s="259"/>
      <c r="BP789" s="259"/>
      <c r="BQ789" s="259"/>
      <c r="BR789" s="259"/>
      <c r="BS789" s="259"/>
      <c r="BT789" s="259"/>
      <c r="BU789" s="259"/>
      <c r="BV789" s="259"/>
      <c r="BW789" s="259"/>
      <c r="BX789" s="259"/>
      <c r="BY789" s="259"/>
      <c r="BZ789" s="259"/>
      <c r="CA789" s="259"/>
      <c r="CB789" s="259"/>
      <c r="CC789" s="259"/>
      <c r="CD789" s="259"/>
      <c r="CE789" s="259"/>
      <c r="CF789" s="259"/>
      <c r="CG789" s="259"/>
      <c r="CH789" s="259"/>
      <c r="CI789" s="259"/>
      <c r="CJ789" s="259"/>
      <c r="CK789" s="259"/>
      <c r="CL789" s="259"/>
      <c r="CM789" s="259"/>
      <c r="CN789" s="259"/>
      <c r="CO789" s="259"/>
      <c r="CP789" s="259"/>
      <c r="CQ789" s="259"/>
      <c r="CR789" s="259"/>
      <c r="CS789" s="259"/>
      <c r="CT789" s="259"/>
      <c r="CU789" s="259"/>
      <c r="CV789" s="259"/>
      <c r="CW789" s="259"/>
      <c r="CX789" s="259"/>
      <c r="CY789" s="259"/>
      <c r="CZ789" s="259"/>
      <c r="DA789" s="259"/>
      <c r="DB789" s="259"/>
      <c r="DC789" s="259"/>
      <c r="DD789" s="259"/>
      <c r="DE789" s="259"/>
      <c r="DF789" s="259"/>
      <c r="DG789" s="259"/>
      <c r="DH789" s="259"/>
      <c r="DI789" s="259"/>
      <c r="DJ789" s="259"/>
      <c r="DK789" s="259"/>
      <c r="DL789" s="259"/>
      <c r="DM789" s="259"/>
      <c r="DN789" s="259"/>
      <c r="DO789" s="259"/>
      <c r="DP789" s="259"/>
      <c r="DQ789" s="259"/>
      <c r="DR789" s="259"/>
      <c r="DS789" s="259"/>
      <c r="DT789" s="259"/>
      <c r="DU789" s="259"/>
      <c r="DV789" s="259"/>
      <c r="DW789" s="259"/>
      <c r="DX789" s="259"/>
      <c r="DY789" s="259"/>
      <c r="DZ789" s="259"/>
      <c r="EA789" s="259"/>
      <c r="EB789" s="259"/>
      <c r="EC789" s="259"/>
      <c r="ED789" s="259"/>
      <c r="EE789" s="259"/>
      <c r="EF789" s="259"/>
      <c r="EG789" s="259"/>
      <c r="EH789" s="259"/>
      <c r="EI789" s="259"/>
      <c r="EJ789" s="259"/>
      <c r="EK789" s="259"/>
      <c r="EL789" s="259"/>
      <c r="EM789" s="259"/>
      <c r="EN789" s="259"/>
      <c r="EO789" s="259"/>
      <c r="EP789" s="259"/>
      <c r="EQ789" s="259"/>
      <c r="ER789" s="259"/>
      <c r="ES789" s="259"/>
      <c r="ET789" s="259"/>
      <c r="EU789" s="259"/>
      <c r="EV789" s="259"/>
      <c r="EW789" s="259"/>
      <c r="EX789" s="259"/>
      <c r="EY789" s="259"/>
      <c r="EZ789" s="259"/>
      <c r="FA789" s="259"/>
      <c r="FB789" s="259"/>
      <c r="FC789" s="259"/>
      <c r="FD789" s="259"/>
      <c r="FE789" s="259"/>
      <c r="FF789" s="259"/>
      <c r="FG789" s="259"/>
      <c r="FH789" s="259"/>
      <c r="FI789" s="259"/>
      <c r="FJ789" s="259"/>
      <c r="FK789" s="259"/>
      <c r="FL789" s="259"/>
      <c r="FM789" s="259"/>
      <c r="FN789" s="259"/>
      <c r="FO789" s="259"/>
      <c r="FP789" s="259"/>
      <c r="FQ789" s="259"/>
      <c r="FR789" s="259"/>
      <c r="FS789" s="259"/>
      <c r="FT789" s="259"/>
      <c r="FU789" s="259"/>
      <c r="FV789" s="259"/>
      <c r="FW789" s="259"/>
      <c r="FX789" s="259"/>
      <c r="FY789" s="259"/>
      <c r="FZ789" s="259"/>
      <c r="GA789" s="259"/>
      <c r="GB789" s="259"/>
      <c r="GC789" s="259"/>
      <c r="GD789" s="259"/>
      <c r="GE789" s="259"/>
      <c r="GF789" s="259"/>
      <c r="GG789" s="259"/>
      <c r="GH789" s="259"/>
      <c r="GI789" s="259"/>
      <c r="GJ789" s="259"/>
      <c r="GK789" s="259"/>
      <c r="GL789" s="259"/>
      <c r="GM789" s="259"/>
      <c r="GN789" s="259"/>
      <c r="GO789" s="259"/>
      <c r="GP789" s="259"/>
      <c r="GQ789" s="259"/>
      <c r="GR789" s="259"/>
      <c r="GS789" s="259"/>
      <c r="GT789" s="259"/>
      <c r="GU789" s="259"/>
      <c r="GV789" s="259"/>
      <c r="GW789" s="259"/>
      <c r="GX789" s="259"/>
      <c r="GY789" s="259"/>
      <c r="GZ789" s="259"/>
      <c r="HA789" s="259"/>
      <c r="HB789" s="259"/>
      <c r="HC789" s="259"/>
      <c r="HD789" s="259"/>
      <c r="HE789" s="259"/>
      <c r="HF789" s="259"/>
      <c r="HG789" s="259"/>
      <c r="HH789" s="259"/>
      <c r="HI789" s="259"/>
      <c r="HJ789" s="259"/>
      <c r="HK789" s="259"/>
      <c r="HL789" s="259"/>
      <c r="HM789" s="259"/>
      <c r="HN789" s="259"/>
      <c r="HO789" s="259"/>
      <c r="HP789" s="259"/>
      <c r="HQ789" s="259"/>
      <c r="HR789" s="259"/>
      <c r="HS789" s="259"/>
      <c r="HT789" s="259"/>
      <c r="HU789" s="259"/>
      <c r="HV789" s="259"/>
      <c r="HW789" s="259"/>
      <c r="HX789" s="259"/>
      <c r="HY789" s="259"/>
      <c r="HZ789" s="259"/>
      <c r="IA789" s="259"/>
      <c r="IB789" s="259"/>
      <c r="IC789" s="259"/>
      <c r="ID789" s="259"/>
      <c r="IE789" s="259"/>
      <c r="IF789" s="259"/>
      <c r="IG789" s="259"/>
      <c r="IH789" s="259"/>
      <c r="II789" s="259"/>
      <c r="IJ789" s="259"/>
      <c r="IK789" s="259"/>
      <c r="IL789" s="259"/>
      <c r="IM789" s="259"/>
      <c r="IN789" s="259"/>
      <c r="IO789" s="259"/>
      <c r="IP789" s="259"/>
      <c r="IQ789" s="259"/>
      <c r="IR789" s="259"/>
      <c r="IS789" s="259"/>
    </row>
    <row r="790" spans="1:253" s="308" customFormat="1" x14ac:dyDescent="0.25">
      <c r="A790" s="573">
        <f>A789+0.01</f>
        <v>9.11</v>
      </c>
      <c r="B790" s="23" t="s">
        <v>310</v>
      </c>
      <c r="C790" s="634">
        <v>1</v>
      </c>
      <c r="D790" s="303" t="s">
        <v>12</v>
      </c>
      <c r="E790" s="904"/>
      <c r="F790" s="635">
        <f>ROUND(C790*E790,2)</f>
        <v>0</v>
      </c>
      <c r="G790" s="277"/>
      <c r="H790" s="277"/>
      <c r="I790" s="257"/>
      <c r="J790" s="318"/>
      <c r="M790" s="488"/>
      <c r="N790" s="488"/>
      <c r="O790" s="638"/>
      <c r="P790" s="489"/>
      <c r="Q790" s="489"/>
      <c r="R790" s="259"/>
      <c r="S790" s="259"/>
      <c r="T790" s="259"/>
      <c r="U790" s="259"/>
      <c r="V790" s="259"/>
      <c r="W790" s="259"/>
      <c r="X790" s="259"/>
      <c r="Y790" s="259"/>
      <c r="Z790" s="259"/>
      <c r="AA790" s="259"/>
      <c r="AB790" s="259"/>
      <c r="AC790" s="259"/>
      <c r="AD790" s="259"/>
      <c r="AE790" s="259"/>
      <c r="AF790" s="259"/>
      <c r="AG790" s="259"/>
      <c r="AH790" s="259"/>
      <c r="AI790" s="259"/>
      <c r="AJ790" s="259"/>
      <c r="AK790" s="259"/>
      <c r="AL790" s="259"/>
      <c r="AM790" s="259"/>
      <c r="AN790" s="259"/>
      <c r="AO790" s="259"/>
      <c r="AP790" s="259"/>
      <c r="AQ790" s="259"/>
      <c r="AR790" s="259"/>
      <c r="AS790" s="259"/>
      <c r="AT790" s="259"/>
      <c r="AU790" s="259"/>
      <c r="AV790" s="259"/>
      <c r="AW790" s="259"/>
      <c r="AX790" s="259"/>
      <c r="AY790" s="259"/>
      <c r="AZ790" s="259"/>
      <c r="BA790" s="259"/>
      <c r="BB790" s="259"/>
      <c r="BC790" s="259"/>
      <c r="BD790" s="259"/>
      <c r="BE790" s="259"/>
      <c r="BF790" s="259"/>
      <c r="BG790" s="259"/>
      <c r="BH790" s="259"/>
      <c r="BI790" s="259"/>
      <c r="BJ790" s="259"/>
      <c r="BK790" s="259"/>
      <c r="BL790" s="259"/>
      <c r="BM790" s="259"/>
      <c r="BN790" s="259"/>
      <c r="BO790" s="259"/>
      <c r="BP790" s="259"/>
      <c r="BQ790" s="259"/>
      <c r="BR790" s="259"/>
      <c r="BS790" s="259"/>
      <c r="BT790" s="259"/>
      <c r="BU790" s="259"/>
      <c r="BV790" s="259"/>
      <c r="BW790" s="259"/>
      <c r="BX790" s="259"/>
      <c r="BY790" s="259"/>
      <c r="BZ790" s="259"/>
      <c r="CA790" s="259"/>
      <c r="CB790" s="259"/>
      <c r="CC790" s="259"/>
      <c r="CD790" s="259"/>
      <c r="CE790" s="259"/>
      <c r="CF790" s="259"/>
      <c r="CG790" s="259"/>
      <c r="CH790" s="259"/>
      <c r="CI790" s="259"/>
      <c r="CJ790" s="259"/>
      <c r="CK790" s="259"/>
      <c r="CL790" s="259"/>
      <c r="CM790" s="259"/>
      <c r="CN790" s="259"/>
      <c r="CO790" s="259"/>
      <c r="CP790" s="259"/>
      <c r="CQ790" s="259"/>
      <c r="CR790" s="259"/>
      <c r="CS790" s="259"/>
      <c r="CT790" s="259"/>
      <c r="CU790" s="259"/>
      <c r="CV790" s="259"/>
      <c r="CW790" s="259"/>
      <c r="CX790" s="259"/>
      <c r="CY790" s="259"/>
      <c r="CZ790" s="259"/>
      <c r="DA790" s="259"/>
      <c r="DB790" s="259"/>
      <c r="DC790" s="259"/>
      <c r="DD790" s="259"/>
      <c r="DE790" s="259"/>
      <c r="DF790" s="259"/>
      <c r="DG790" s="259"/>
      <c r="DH790" s="259"/>
      <c r="DI790" s="259"/>
      <c r="DJ790" s="259"/>
      <c r="DK790" s="259"/>
      <c r="DL790" s="259"/>
      <c r="DM790" s="259"/>
      <c r="DN790" s="259"/>
      <c r="DO790" s="259"/>
      <c r="DP790" s="259"/>
      <c r="DQ790" s="259"/>
      <c r="DR790" s="259"/>
      <c r="DS790" s="259"/>
      <c r="DT790" s="259"/>
      <c r="DU790" s="259"/>
      <c r="DV790" s="259"/>
      <c r="DW790" s="259"/>
      <c r="DX790" s="259"/>
      <c r="DY790" s="259"/>
      <c r="DZ790" s="259"/>
      <c r="EA790" s="259"/>
      <c r="EB790" s="259"/>
      <c r="EC790" s="259"/>
      <c r="ED790" s="259"/>
      <c r="EE790" s="259"/>
      <c r="EF790" s="259"/>
      <c r="EG790" s="259"/>
      <c r="EH790" s="259"/>
      <c r="EI790" s="259"/>
      <c r="EJ790" s="259"/>
      <c r="EK790" s="259"/>
      <c r="EL790" s="259"/>
      <c r="EM790" s="259"/>
      <c r="EN790" s="259"/>
      <c r="EO790" s="259"/>
      <c r="EP790" s="259"/>
      <c r="EQ790" s="259"/>
      <c r="ER790" s="259"/>
      <c r="ES790" s="259"/>
      <c r="ET790" s="259"/>
      <c r="EU790" s="259"/>
      <c r="EV790" s="259"/>
      <c r="EW790" s="259"/>
      <c r="EX790" s="259"/>
      <c r="EY790" s="259"/>
      <c r="EZ790" s="259"/>
      <c r="FA790" s="259"/>
      <c r="FB790" s="259"/>
      <c r="FC790" s="259"/>
      <c r="FD790" s="259"/>
      <c r="FE790" s="259"/>
      <c r="FF790" s="259"/>
      <c r="FG790" s="259"/>
      <c r="FH790" s="259"/>
      <c r="FI790" s="259"/>
      <c r="FJ790" s="259"/>
      <c r="FK790" s="259"/>
      <c r="FL790" s="259"/>
      <c r="FM790" s="259"/>
      <c r="FN790" s="259"/>
      <c r="FO790" s="259"/>
      <c r="FP790" s="259"/>
      <c r="FQ790" s="259"/>
      <c r="FR790" s="259"/>
      <c r="FS790" s="259"/>
      <c r="FT790" s="259"/>
      <c r="FU790" s="259"/>
      <c r="FV790" s="259"/>
      <c r="FW790" s="259"/>
      <c r="FX790" s="259"/>
      <c r="FY790" s="259"/>
      <c r="FZ790" s="259"/>
      <c r="GA790" s="259"/>
      <c r="GB790" s="259"/>
      <c r="GC790" s="259"/>
      <c r="GD790" s="259"/>
      <c r="GE790" s="259"/>
      <c r="GF790" s="259"/>
      <c r="GG790" s="259"/>
      <c r="GH790" s="259"/>
      <c r="GI790" s="259"/>
      <c r="GJ790" s="259"/>
      <c r="GK790" s="259"/>
      <c r="GL790" s="259"/>
      <c r="GM790" s="259"/>
      <c r="GN790" s="259"/>
      <c r="GO790" s="259"/>
      <c r="GP790" s="259"/>
      <c r="GQ790" s="259"/>
      <c r="GR790" s="259"/>
      <c r="GS790" s="259"/>
      <c r="GT790" s="259"/>
      <c r="GU790" s="259"/>
      <c r="GV790" s="259"/>
      <c r="GW790" s="259"/>
      <c r="GX790" s="259"/>
      <c r="GY790" s="259"/>
      <c r="GZ790" s="259"/>
      <c r="HA790" s="259"/>
      <c r="HB790" s="259"/>
      <c r="HC790" s="259"/>
      <c r="HD790" s="259"/>
      <c r="HE790" s="259"/>
      <c r="HF790" s="259"/>
      <c r="HG790" s="259"/>
      <c r="HH790" s="259"/>
      <c r="HI790" s="259"/>
      <c r="HJ790" s="259"/>
      <c r="HK790" s="259"/>
      <c r="HL790" s="259"/>
      <c r="HM790" s="259"/>
      <c r="HN790" s="259"/>
      <c r="HO790" s="259"/>
      <c r="HP790" s="259"/>
      <c r="HQ790" s="259"/>
      <c r="HR790" s="259"/>
      <c r="HS790" s="259"/>
      <c r="HT790" s="259"/>
      <c r="HU790" s="259"/>
      <c r="HV790" s="259"/>
      <c r="HW790" s="259"/>
      <c r="HX790" s="259"/>
      <c r="HY790" s="259"/>
      <c r="HZ790" s="259"/>
      <c r="IA790" s="259"/>
      <c r="IB790" s="259"/>
      <c r="IC790" s="259"/>
      <c r="ID790" s="259"/>
      <c r="IE790" s="259"/>
      <c r="IF790" s="259"/>
      <c r="IG790" s="259"/>
      <c r="IH790" s="259"/>
      <c r="II790" s="259"/>
      <c r="IJ790" s="259"/>
      <c r="IK790" s="259"/>
      <c r="IL790" s="259"/>
      <c r="IM790" s="259"/>
      <c r="IN790" s="259"/>
      <c r="IO790" s="259"/>
      <c r="IP790" s="259"/>
      <c r="IQ790" s="259"/>
      <c r="IR790" s="259"/>
      <c r="IS790" s="259"/>
    </row>
    <row r="791" spans="1:253" s="308" customFormat="1" x14ac:dyDescent="0.25">
      <c r="A791" s="173"/>
      <c r="B791" s="23"/>
      <c r="C791" s="634"/>
      <c r="D791" s="594"/>
      <c r="E791" s="904"/>
      <c r="F791" s="635"/>
      <c r="G791" s="277"/>
      <c r="H791" s="277"/>
      <c r="I791" s="257"/>
      <c r="J791" s="318"/>
      <c r="M791" s="488"/>
      <c r="N791" s="488"/>
      <c r="O791" s="638"/>
      <c r="P791" s="489"/>
      <c r="Q791" s="489"/>
      <c r="R791" s="259"/>
      <c r="S791" s="259"/>
      <c r="T791" s="259"/>
      <c r="U791" s="259"/>
      <c r="V791" s="259"/>
      <c r="W791" s="259"/>
      <c r="X791" s="259"/>
      <c r="Y791" s="259"/>
      <c r="Z791" s="259"/>
      <c r="AA791" s="259"/>
      <c r="AB791" s="259"/>
      <c r="AC791" s="259"/>
      <c r="AD791" s="259"/>
      <c r="AE791" s="259"/>
      <c r="AF791" s="259"/>
      <c r="AG791" s="259"/>
      <c r="AH791" s="259"/>
      <c r="AI791" s="259"/>
      <c r="AJ791" s="259"/>
      <c r="AK791" s="259"/>
      <c r="AL791" s="259"/>
      <c r="AM791" s="259"/>
      <c r="AN791" s="259"/>
      <c r="AO791" s="259"/>
      <c r="AP791" s="259"/>
      <c r="AQ791" s="259"/>
      <c r="AR791" s="259"/>
      <c r="AS791" s="259"/>
      <c r="AT791" s="259"/>
      <c r="AU791" s="259"/>
      <c r="AV791" s="259"/>
      <c r="AW791" s="259"/>
      <c r="AX791" s="259"/>
      <c r="AY791" s="259"/>
      <c r="AZ791" s="259"/>
      <c r="BA791" s="259"/>
      <c r="BB791" s="259"/>
      <c r="BC791" s="259"/>
      <c r="BD791" s="259"/>
      <c r="BE791" s="259"/>
      <c r="BF791" s="259"/>
      <c r="BG791" s="259"/>
      <c r="BH791" s="259"/>
      <c r="BI791" s="259"/>
      <c r="BJ791" s="259"/>
      <c r="BK791" s="259"/>
      <c r="BL791" s="259"/>
      <c r="BM791" s="259"/>
      <c r="BN791" s="259"/>
      <c r="BO791" s="259"/>
      <c r="BP791" s="259"/>
      <c r="BQ791" s="259"/>
      <c r="BR791" s="259"/>
      <c r="BS791" s="259"/>
      <c r="BT791" s="259"/>
      <c r="BU791" s="259"/>
      <c r="BV791" s="259"/>
      <c r="BW791" s="259"/>
      <c r="BX791" s="259"/>
      <c r="BY791" s="259"/>
      <c r="BZ791" s="259"/>
      <c r="CA791" s="259"/>
      <c r="CB791" s="259"/>
      <c r="CC791" s="259"/>
      <c r="CD791" s="259"/>
      <c r="CE791" s="259"/>
      <c r="CF791" s="259"/>
      <c r="CG791" s="259"/>
      <c r="CH791" s="259"/>
      <c r="CI791" s="259"/>
      <c r="CJ791" s="259"/>
      <c r="CK791" s="259"/>
      <c r="CL791" s="259"/>
      <c r="CM791" s="259"/>
      <c r="CN791" s="259"/>
      <c r="CO791" s="259"/>
      <c r="CP791" s="259"/>
      <c r="CQ791" s="259"/>
      <c r="CR791" s="259"/>
      <c r="CS791" s="259"/>
      <c r="CT791" s="259"/>
      <c r="CU791" s="259"/>
      <c r="CV791" s="259"/>
      <c r="CW791" s="259"/>
      <c r="CX791" s="259"/>
      <c r="CY791" s="259"/>
      <c r="CZ791" s="259"/>
      <c r="DA791" s="259"/>
      <c r="DB791" s="259"/>
      <c r="DC791" s="259"/>
      <c r="DD791" s="259"/>
      <c r="DE791" s="259"/>
      <c r="DF791" s="259"/>
      <c r="DG791" s="259"/>
      <c r="DH791" s="259"/>
      <c r="DI791" s="259"/>
      <c r="DJ791" s="259"/>
      <c r="DK791" s="259"/>
      <c r="DL791" s="259"/>
      <c r="DM791" s="259"/>
      <c r="DN791" s="259"/>
      <c r="DO791" s="259"/>
      <c r="DP791" s="259"/>
      <c r="DQ791" s="259"/>
      <c r="DR791" s="259"/>
      <c r="DS791" s="259"/>
      <c r="DT791" s="259"/>
      <c r="DU791" s="259"/>
      <c r="DV791" s="259"/>
      <c r="DW791" s="259"/>
      <c r="DX791" s="259"/>
      <c r="DY791" s="259"/>
      <c r="DZ791" s="259"/>
      <c r="EA791" s="259"/>
      <c r="EB791" s="259"/>
      <c r="EC791" s="259"/>
      <c r="ED791" s="259"/>
      <c r="EE791" s="259"/>
      <c r="EF791" s="259"/>
      <c r="EG791" s="259"/>
      <c r="EH791" s="259"/>
      <c r="EI791" s="259"/>
      <c r="EJ791" s="259"/>
      <c r="EK791" s="259"/>
      <c r="EL791" s="259"/>
      <c r="EM791" s="259"/>
      <c r="EN791" s="259"/>
      <c r="EO791" s="259"/>
      <c r="EP791" s="259"/>
      <c r="EQ791" s="259"/>
      <c r="ER791" s="259"/>
      <c r="ES791" s="259"/>
      <c r="ET791" s="259"/>
      <c r="EU791" s="259"/>
      <c r="EV791" s="259"/>
      <c r="EW791" s="259"/>
      <c r="EX791" s="259"/>
      <c r="EY791" s="259"/>
      <c r="EZ791" s="259"/>
      <c r="FA791" s="259"/>
      <c r="FB791" s="259"/>
      <c r="FC791" s="259"/>
      <c r="FD791" s="259"/>
      <c r="FE791" s="259"/>
      <c r="FF791" s="259"/>
      <c r="FG791" s="259"/>
      <c r="FH791" s="259"/>
      <c r="FI791" s="259"/>
      <c r="FJ791" s="259"/>
      <c r="FK791" s="259"/>
      <c r="FL791" s="259"/>
      <c r="FM791" s="259"/>
      <c r="FN791" s="259"/>
      <c r="FO791" s="259"/>
      <c r="FP791" s="259"/>
      <c r="FQ791" s="259"/>
      <c r="FR791" s="259"/>
      <c r="FS791" s="259"/>
      <c r="FT791" s="259"/>
      <c r="FU791" s="259"/>
      <c r="FV791" s="259"/>
      <c r="FW791" s="259"/>
      <c r="FX791" s="259"/>
      <c r="FY791" s="259"/>
      <c r="FZ791" s="259"/>
      <c r="GA791" s="259"/>
      <c r="GB791" s="259"/>
      <c r="GC791" s="259"/>
      <c r="GD791" s="259"/>
      <c r="GE791" s="259"/>
      <c r="GF791" s="259"/>
      <c r="GG791" s="259"/>
      <c r="GH791" s="259"/>
      <c r="GI791" s="259"/>
      <c r="GJ791" s="259"/>
      <c r="GK791" s="259"/>
      <c r="GL791" s="259"/>
      <c r="GM791" s="259"/>
      <c r="GN791" s="259"/>
      <c r="GO791" s="259"/>
      <c r="GP791" s="259"/>
      <c r="GQ791" s="259"/>
      <c r="GR791" s="259"/>
      <c r="GS791" s="259"/>
      <c r="GT791" s="259"/>
      <c r="GU791" s="259"/>
      <c r="GV791" s="259"/>
      <c r="GW791" s="259"/>
      <c r="GX791" s="259"/>
      <c r="GY791" s="259"/>
      <c r="GZ791" s="259"/>
      <c r="HA791" s="259"/>
      <c r="HB791" s="259"/>
      <c r="HC791" s="259"/>
      <c r="HD791" s="259"/>
      <c r="HE791" s="259"/>
      <c r="HF791" s="259"/>
      <c r="HG791" s="259"/>
      <c r="HH791" s="259"/>
      <c r="HI791" s="259"/>
      <c r="HJ791" s="259"/>
      <c r="HK791" s="259"/>
      <c r="HL791" s="259"/>
      <c r="HM791" s="259"/>
      <c r="HN791" s="259"/>
      <c r="HO791" s="259"/>
      <c r="HP791" s="259"/>
      <c r="HQ791" s="259"/>
      <c r="HR791" s="259"/>
      <c r="HS791" s="259"/>
      <c r="HT791" s="259"/>
      <c r="HU791" s="259"/>
      <c r="HV791" s="259"/>
      <c r="HW791" s="259"/>
      <c r="HX791" s="259"/>
      <c r="HY791" s="259"/>
      <c r="HZ791" s="259"/>
      <c r="IA791" s="259"/>
      <c r="IB791" s="259"/>
      <c r="IC791" s="259"/>
      <c r="ID791" s="259"/>
      <c r="IE791" s="259"/>
      <c r="IF791" s="259"/>
      <c r="IG791" s="259"/>
      <c r="IH791" s="259"/>
      <c r="II791" s="259"/>
      <c r="IJ791" s="259"/>
      <c r="IK791" s="259"/>
      <c r="IL791" s="259"/>
      <c r="IM791" s="259"/>
      <c r="IN791" s="259"/>
      <c r="IO791" s="259"/>
      <c r="IP791" s="259"/>
      <c r="IQ791" s="259"/>
      <c r="IR791" s="259"/>
      <c r="IS791" s="259"/>
    </row>
    <row r="792" spans="1:253" s="308" customFormat="1" x14ac:dyDescent="0.25">
      <c r="A792" s="639">
        <f>A779+1</f>
        <v>10</v>
      </c>
      <c r="B792" s="371" t="s">
        <v>311</v>
      </c>
      <c r="C792" s="634"/>
      <c r="D792" s="594"/>
      <c r="E792" s="904"/>
      <c r="F792" s="635"/>
      <c r="G792" s="277"/>
      <c r="H792" s="277"/>
      <c r="I792" s="257"/>
      <c r="J792" s="318"/>
      <c r="M792" s="488"/>
      <c r="N792" s="488"/>
      <c r="O792" s="638"/>
      <c r="P792" s="489"/>
      <c r="Q792" s="489"/>
      <c r="R792" s="259"/>
      <c r="S792" s="259"/>
      <c r="T792" s="259"/>
      <c r="U792" s="259"/>
      <c r="V792" s="259"/>
      <c r="W792" s="259"/>
      <c r="X792" s="259"/>
      <c r="Y792" s="259"/>
      <c r="Z792" s="259"/>
      <c r="AA792" s="259"/>
      <c r="AB792" s="259"/>
      <c r="AC792" s="259"/>
      <c r="AD792" s="259"/>
      <c r="AE792" s="259"/>
      <c r="AF792" s="259"/>
      <c r="AG792" s="259"/>
      <c r="AH792" s="259"/>
      <c r="AI792" s="259"/>
      <c r="AJ792" s="259"/>
      <c r="AK792" s="259"/>
      <c r="AL792" s="259"/>
      <c r="AM792" s="259"/>
      <c r="AN792" s="259"/>
      <c r="AO792" s="259"/>
      <c r="AP792" s="259"/>
      <c r="AQ792" s="259"/>
      <c r="AR792" s="259"/>
      <c r="AS792" s="259"/>
      <c r="AT792" s="259"/>
      <c r="AU792" s="259"/>
      <c r="AV792" s="259"/>
      <c r="AW792" s="259"/>
      <c r="AX792" s="259"/>
      <c r="AY792" s="259"/>
      <c r="AZ792" s="259"/>
      <c r="BA792" s="259"/>
      <c r="BB792" s="259"/>
      <c r="BC792" s="259"/>
      <c r="BD792" s="259"/>
      <c r="BE792" s="259"/>
      <c r="BF792" s="259"/>
      <c r="BG792" s="259"/>
      <c r="BH792" s="259"/>
      <c r="BI792" s="259"/>
      <c r="BJ792" s="259"/>
      <c r="BK792" s="259"/>
      <c r="BL792" s="259"/>
      <c r="BM792" s="259"/>
      <c r="BN792" s="259"/>
      <c r="BO792" s="259"/>
      <c r="BP792" s="259"/>
      <c r="BQ792" s="259"/>
      <c r="BR792" s="259"/>
      <c r="BS792" s="259"/>
      <c r="BT792" s="259"/>
      <c r="BU792" s="259"/>
      <c r="BV792" s="259"/>
      <c r="BW792" s="259"/>
      <c r="BX792" s="259"/>
      <c r="BY792" s="259"/>
      <c r="BZ792" s="259"/>
      <c r="CA792" s="259"/>
      <c r="CB792" s="259"/>
      <c r="CC792" s="259"/>
      <c r="CD792" s="259"/>
      <c r="CE792" s="259"/>
      <c r="CF792" s="259"/>
      <c r="CG792" s="259"/>
      <c r="CH792" s="259"/>
      <c r="CI792" s="259"/>
      <c r="CJ792" s="259"/>
      <c r="CK792" s="259"/>
      <c r="CL792" s="259"/>
      <c r="CM792" s="259"/>
      <c r="CN792" s="259"/>
      <c r="CO792" s="259"/>
      <c r="CP792" s="259"/>
      <c r="CQ792" s="259"/>
      <c r="CR792" s="259"/>
      <c r="CS792" s="259"/>
      <c r="CT792" s="259"/>
      <c r="CU792" s="259"/>
      <c r="CV792" s="259"/>
      <c r="CW792" s="259"/>
      <c r="CX792" s="259"/>
      <c r="CY792" s="259"/>
      <c r="CZ792" s="259"/>
      <c r="DA792" s="259"/>
      <c r="DB792" s="259"/>
      <c r="DC792" s="259"/>
      <c r="DD792" s="259"/>
      <c r="DE792" s="259"/>
      <c r="DF792" s="259"/>
      <c r="DG792" s="259"/>
      <c r="DH792" s="259"/>
      <c r="DI792" s="259"/>
      <c r="DJ792" s="259"/>
      <c r="DK792" s="259"/>
      <c r="DL792" s="259"/>
      <c r="DM792" s="259"/>
      <c r="DN792" s="259"/>
      <c r="DO792" s="259"/>
      <c r="DP792" s="259"/>
      <c r="DQ792" s="259"/>
      <c r="DR792" s="259"/>
      <c r="DS792" s="259"/>
      <c r="DT792" s="259"/>
      <c r="DU792" s="259"/>
      <c r="DV792" s="259"/>
      <c r="DW792" s="259"/>
      <c r="DX792" s="259"/>
      <c r="DY792" s="259"/>
      <c r="DZ792" s="259"/>
      <c r="EA792" s="259"/>
      <c r="EB792" s="259"/>
      <c r="EC792" s="259"/>
      <c r="ED792" s="259"/>
      <c r="EE792" s="259"/>
      <c r="EF792" s="259"/>
      <c r="EG792" s="259"/>
      <c r="EH792" s="259"/>
      <c r="EI792" s="259"/>
      <c r="EJ792" s="259"/>
      <c r="EK792" s="259"/>
      <c r="EL792" s="259"/>
      <c r="EM792" s="259"/>
      <c r="EN792" s="259"/>
      <c r="EO792" s="259"/>
      <c r="EP792" s="259"/>
      <c r="EQ792" s="259"/>
      <c r="ER792" s="259"/>
      <c r="ES792" s="259"/>
      <c r="ET792" s="259"/>
      <c r="EU792" s="259"/>
      <c r="EV792" s="259"/>
      <c r="EW792" s="259"/>
      <c r="EX792" s="259"/>
      <c r="EY792" s="259"/>
      <c r="EZ792" s="259"/>
      <c r="FA792" s="259"/>
      <c r="FB792" s="259"/>
      <c r="FC792" s="259"/>
      <c r="FD792" s="259"/>
      <c r="FE792" s="259"/>
      <c r="FF792" s="259"/>
      <c r="FG792" s="259"/>
      <c r="FH792" s="259"/>
      <c r="FI792" s="259"/>
      <c r="FJ792" s="259"/>
      <c r="FK792" s="259"/>
      <c r="FL792" s="259"/>
      <c r="FM792" s="259"/>
      <c r="FN792" s="259"/>
      <c r="FO792" s="259"/>
      <c r="FP792" s="259"/>
      <c r="FQ792" s="259"/>
      <c r="FR792" s="259"/>
      <c r="FS792" s="259"/>
      <c r="FT792" s="259"/>
      <c r="FU792" s="259"/>
      <c r="FV792" s="259"/>
      <c r="FW792" s="259"/>
      <c r="FX792" s="259"/>
      <c r="FY792" s="259"/>
      <c r="FZ792" s="259"/>
      <c r="GA792" s="259"/>
      <c r="GB792" s="259"/>
      <c r="GC792" s="259"/>
      <c r="GD792" s="259"/>
      <c r="GE792" s="259"/>
      <c r="GF792" s="259"/>
      <c r="GG792" s="259"/>
      <c r="GH792" s="259"/>
      <c r="GI792" s="259"/>
      <c r="GJ792" s="259"/>
      <c r="GK792" s="259"/>
      <c r="GL792" s="259"/>
      <c r="GM792" s="259"/>
      <c r="GN792" s="259"/>
      <c r="GO792" s="259"/>
      <c r="GP792" s="259"/>
      <c r="GQ792" s="259"/>
      <c r="GR792" s="259"/>
      <c r="GS792" s="259"/>
      <c r="GT792" s="259"/>
      <c r="GU792" s="259"/>
      <c r="GV792" s="259"/>
      <c r="GW792" s="259"/>
      <c r="GX792" s="259"/>
      <c r="GY792" s="259"/>
      <c r="GZ792" s="259"/>
      <c r="HA792" s="259"/>
      <c r="HB792" s="259"/>
      <c r="HC792" s="259"/>
      <c r="HD792" s="259"/>
      <c r="HE792" s="259"/>
      <c r="HF792" s="259"/>
      <c r="HG792" s="259"/>
      <c r="HH792" s="259"/>
      <c r="HI792" s="259"/>
      <c r="HJ792" s="259"/>
      <c r="HK792" s="259"/>
      <c r="HL792" s="259"/>
      <c r="HM792" s="259"/>
      <c r="HN792" s="259"/>
      <c r="HO792" s="259"/>
      <c r="HP792" s="259"/>
      <c r="HQ792" s="259"/>
      <c r="HR792" s="259"/>
      <c r="HS792" s="259"/>
      <c r="HT792" s="259"/>
      <c r="HU792" s="259"/>
      <c r="HV792" s="259"/>
      <c r="HW792" s="259"/>
      <c r="HX792" s="259"/>
      <c r="HY792" s="259"/>
      <c r="HZ792" s="259"/>
      <c r="IA792" s="259"/>
      <c r="IB792" s="259"/>
      <c r="IC792" s="259"/>
      <c r="ID792" s="259"/>
      <c r="IE792" s="259"/>
      <c r="IF792" s="259"/>
      <c r="IG792" s="259"/>
      <c r="IH792" s="259"/>
      <c r="II792" s="259"/>
      <c r="IJ792" s="259"/>
      <c r="IK792" s="259"/>
      <c r="IL792" s="259"/>
      <c r="IM792" s="259"/>
      <c r="IN792" s="259"/>
      <c r="IO792" s="259"/>
      <c r="IP792" s="259"/>
      <c r="IQ792" s="259"/>
      <c r="IR792" s="259"/>
      <c r="IS792" s="259"/>
    </row>
    <row r="793" spans="1:253" s="308" customFormat="1" x14ac:dyDescent="0.25">
      <c r="A793" s="640">
        <f>A792+0.1</f>
        <v>10.1</v>
      </c>
      <c r="B793" s="23" t="s">
        <v>312</v>
      </c>
      <c r="C793" s="525">
        <v>21.25</v>
      </c>
      <c r="D793" s="594" t="s">
        <v>16</v>
      </c>
      <c r="E793" s="21"/>
      <c r="F793" s="635">
        <f>ROUND(C793*E793,2)</f>
        <v>0</v>
      </c>
      <c r="G793" s="277"/>
      <c r="H793" s="277"/>
      <c r="I793" s="257"/>
      <c r="J793" s="318"/>
      <c r="M793" s="488"/>
      <c r="N793" s="488"/>
      <c r="O793" s="638"/>
      <c r="P793" s="489"/>
      <c r="Q793" s="489"/>
      <c r="R793" s="259"/>
      <c r="S793" s="259"/>
      <c r="T793" s="259"/>
      <c r="U793" s="259"/>
      <c r="V793" s="259"/>
      <c r="W793" s="259"/>
      <c r="X793" s="259"/>
      <c r="Y793" s="259"/>
      <c r="Z793" s="259"/>
      <c r="AA793" s="259"/>
      <c r="AB793" s="259"/>
      <c r="AC793" s="259"/>
      <c r="AD793" s="259"/>
      <c r="AE793" s="259"/>
      <c r="AF793" s="259"/>
      <c r="AG793" s="259"/>
      <c r="AH793" s="259"/>
      <c r="AI793" s="259"/>
      <c r="AJ793" s="259"/>
      <c r="AK793" s="259"/>
      <c r="AL793" s="259"/>
      <c r="AM793" s="259"/>
      <c r="AN793" s="259"/>
      <c r="AO793" s="259"/>
      <c r="AP793" s="259"/>
      <c r="AQ793" s="259"/>
      <c r="AR793" s="259"/>
      <c r="AS793" s="259"/>
      <c r="AT793" s="259"/>
      <c r="AU793" s="259"/>
      <c r="AV793" s="259"/>
      <c r="AW793" s="259"/>
      <c r="AX793" s="259"/>
      <c r="AY793" s="259"/>
      <c r="AZ793" s="259"/>
      <c r="BA793" s="259"/>
      <c r="BB793" s="259"/>
      <c r="BC793" s="259"/>
      <c r="BD793" s="259"/>
      <c r="BE793" s="259"/>
      <c r="BF793" s="259"/>
      <c r="BG793" s="259"/>
      <c r="BH793" s="259"/>
      <c r="BI793" s="259"/>
      <c r="BJ793" s="259"/>
      <c r="BK793" s="259"/>
      <c r="BL793" s="259"/>
      <c r="BM793" s="259"/>
      <c r="BN793" s="259"/>
      <c r="BO793" s="259"/>
      <c r="BP793" s="259"/>
      <c r="BQ793" s="259"/>
      <c r="BR793" s="259"/>
      <c r="BS793" s="259"/>
      <c r="BT793" s="259"/>
      <c r="BU793" s="259"/>
      <c r="BV793" s="259"/>
      <c r="BW793" s="259"/>
      <c r="BX793" s="259"/>
      <c r="BY793" s="259"/>
      <c r="BZ793" s="259"/>
      <c r="CA793" s="259"/>
      <c r="CB793" s="259"/>
      <c r="CC793" s="259"/>
      <c r="CD793" s="259"/>
      <c r="CE793" s="259"/>
      <c r="CF793" s="259"/>
      <c r="CG793" s="259"/>
      <c r="CH793" s="259"/>
      <c r="CI793" s="259"/>
      <c r="CJ793" s="259"/>
      <c r="CK793" s="259"/>
      <c r="CL793" s="259"/>
      <c r="CM793" s="259"/>
      <c r="CN793" s="259"/>
      <c r="CO793" s="259"/>
      <c r="CP793" s="259"/>
      <c r="CQ793" s="259"/>
      <c r="CR793" s="259"/>
      <c r="CS793" s="259"/>
      <c r="CT793" s="259"/>
      <c r="CU793" s="259"/>
      <c r="CV793" s="259"/>
      <c r="CW793" s="259"/>
      <c r="CX793" s="259"/>
      <c r="CY793" s="259"/>
      <c r="CZ793" s="259"/>
      <c r="DA793" s="259"/>
      <c r="DB793" s="259"/>
      <c r="DC793" s="259"/>
      <c r="DD793" s="259"/>
      <c r="DE793" s="259"/>
      <c r="DF793" s="259"/>
      <c r="DG793" s="259"/>
      <c r="DH793" s="259"/>
      <c r="DI793" s="259"/>
      <c r="DJ793" s="259"/>
      <c r="DK793" s="259"/>
      <c r="DL793" s="259"/>
      <c r="DM793" s="259"/>
      <c r="DN793" s="259"/>
      <c r="DO793" s="259"/>
      <c r="DP793" s="259"/>
      <c r="DQ793" s="259"/>
      <c r="DR793" s="259"/>
      <c r="DS793" s="259"/>
      <c r="DT793" s="259"/>
      <c r="DU793" s="259"/>
      <c r="DV793" s="259"/>
      <c r="DW793" s="259"/>
      <c r="DX793" s="259"/>
      <c r="DY793" s="259"/>
      <c r="DZ793" s="259"/>
      <c r="EA793" s="259"/>
      <c r="EB793" s="259"/>
      <c r="EC793" s="259"/>
      <c r="ED793" s="259"/>
      <c r="EE793" s="259"/>
      <c r="EF793" s="259"/>
      <c r="EG793" s="259"/>
      <c r="EH793" s="259"/>
      <c r="EI793" s="259"/>
      <c r="EJ793" s="259"/>
      <c r="EK793" s="259"/>
      <c r="EL793" s="259"/>
      <c r="EM793" s="259"/>
      <c r="EN793" s="259"/>
      <c r="EO793" s="259"/>
      <c r="EP793" s="259"/>
      <c r="EQ793" s="259"/>
      <c r="ER793" s="259"/>
      <c r="ES793" s="259"/>
      <c r="ET793" s="259"/>
      <c r="EU793" s="259"/>
      <c r="EV793" s="259"/>
      <c r="EW793" s="259"/>
      <c r="EX793" s="259"/>
      <c r="EY793" s="259"/>
      <c r="EZ793" s="259"/>
      <c r="FA793" s="259"/>
      <c r="FB793" s="259"/>
      <c r="FC793" s="259"/>
      <c r="FD793" s="259"/>
      <c r="FE793" s="259"/>
      <c r="FF793" s="259"/>
      <c r="FG793" s="259"/>
      <c r="FH793" s="259"/>
      <c r="FI793" s="259"/>
      <c r="FJ793" s="259"/>
      <c r="FK793" s="259"/>
      <c r="FL793" s="259"/>
      <c r="FM793" s="259"/>
      <c r="FN793" s="259"/>
      <c r="FO793" s="259"/>
      <c r="FP793" s="259"/>
      <c r="FQ793" s="259"/>
      <c r="FR793" s="259"/>
      <c r="FS793" s="259"/>
      <c r="FT793" s="259"/>
      <c r="FU793" s="259"/>
      <c r="FV793" s="259"/>
      <c r="FW793" s="259"/>
      <c r="FX793" s="259"/>
      <c r="FY793" s="259"/>
      <c r="FZ793" s="259"/>
      <c r="GA793" s="259"/>
      <c r="GB793" s="259"/>
      <c r="GC793" s="259"/>
      <c r="GD793" s="259"/>
      <c r="GE793" s="259"/>
      <c r="GF793" s="259"/>
      <c r="GG793" s="259"/>
      <c r="GH793" s="259"/>
      <c r="GI793" s="259"/>
      <c r="GJ793" s="259"/>
      <c r="GK793" s="259"/>
      <c r="GL793" s="259"/>
      <c r="GM793" s="259"/>
      <c r="GN793" s="259"/>
      <c r="GO793" s="259"/>
      <c r="GP793" s="259"/>
      <c r="GQ793" s="259"/>
      <c r="GR793" s="259"/>
      <c r="GS793" s="259"/>
      <c r="GT793" s="259"/>
      <c r="GU793" s="259"/>
      <c r="GV793" s="259"/>
      <c r="GW793" s="259"/>
      <c r="GX793" s="259"/>
      <c r="GY793" s="259"/>
      <c r="GZ793" s="259"/>
      <c r="HA793" s="259"/>
      <c r="HB793" s="259"/>
      <c r="HC793" s="259"/>
      <c r="HD793" s="259"/>
      <c r="HE793" s="259"/>
      <c r="HF793" s="259"/>
      <c r="HG793" s="259"/>
      <c r="HH793" s="259"/>
      <c r="HI793" s="259"/>
      <c r="HJ793" s="259"/>
      <c r="HK793" s="259"/>
      <c r="HL793" s="259"/>
      <c r="HM793" s="259"/>
      <c r="HN793" s="259"/>
      <c r="HO793" s="259"/>
      <c r="HP793" s="259"/>
      <c r="HQ793" s="259"/>
      <c r="HR793" s="259"/>
      <c r="HS793" s="259"/>
      <c r="HT793" s="259"/>
      <c r="HU793" s="259"/>
      <c r="HV793" s="259"/>
      <c r="HW793" s="259"/>
      <c r="HX793" s="259"/>
      <c r="HY793" s="259"/>
      <c r="HZ793" s="259"/>
      <c r="IA793" s="259"/>
      <c r="IB793" s="259"/>
      <c r="IC793" s="259"/>
      <c r="ID793" s="259"/>
      <c r="IE793" s="259"/>
      <c r="IF793" s="259"/>
      <c r="IG793" s="259"/>
      <c r="IH793" s="259"/>
      <c r="II793" s="259"/>
      <c r="IJ793" s="259"/>
      <c r="IK793" s="259"/>
      <c r="IL793" s="259"/>
      <c r="IM793" s="259"/>
      <c r="IN793" s="259"/>
      <c r="IO793" s="259"/>
      <c r="IP793" s="259"/>
      <c r="IQ793" s="259"/>
      <c r="IR793" s="259"/>
      <c r="IS793" s="259"/>
    </row>
    <row r="794" spans="1:253" s="308" customFormat="1" x14ac:dyDescent="0.25">
      <c r="A794" s="640">
        <f>A793+0.1</f>
        <v>10.199999999999999</v>
      </c>
      <c r="B794" s="23" t="s">
        <v>313</v>
      </c>
      <c r="C794" s="525">
        <v>12.96</v>
      </c>
      <c r="D794" s="594" t="s">
        <v>244</v>
      </c>
      <c r="E794" s="21"/>
      <c r="F794" s="635">
        <f>ROUND(C794*E794,2)</f>
        <v>0</v>
      </c>
      <c r="G794" s="277"/>
      <c r="H794" s="277"/>
      <c r="I794" s="257"/>
      <c r="J794" s="318"/>
      <c r="M794" s="488"/>
      <c r="N794" s="488"/>
      <c r="O794" s="638"/>
      <c r="P794" s="489"/>
      <c r="Q794" s="489"/>
      <c r="R794" s="259"/>
      <c r="S794" s="259"/>
      <c r="T794" s="259"/>
      <c r="U794" s="259"/>
      <c r="V794" s="259"/>
      <c r="W794" s="259"/>
      <c r="X794" s="259"/>
      <c r="Y794" s="259"/>
      <c r="Z794" s="259"/>
      <c r="AA794" s="259"/>
      <c r="AB794" s="259"/>
      <c r="AC794" s="259"/>
      <c r="AD794" s="259"/>
      <c r="AE794" s="259"/>
      <c r="AF794" s="259"/>
      <c r="AG794" s="259"/>
      <c r="AH794" s="259"/>
      <c r="AI794" s="259"/>
      <c r="AJ794" s="259"/>
      <c r="AK794" s="259"/>
      <c r="AL794" s="259"/>
      <c r="AM794" s="259"/>
      <c r="AN794" s="259"/>
      <c r="AO794" s="259"/>
      <c r="AP794" s="259"/>
      <c r="AQ794" s="259"/>
      <c r="AR794" s="259"/>
      <c r="AS794" s="259"/>
      <c r="AT794" s="259"/>
      <c r="AU794" s="259"/>
      <c r="AV794" s="259"/>
      <c r="AW794" s="259"/>
      <c r="AX794" s="259"/>
      <c r="AY794" s="259"/>
      <c r="AZ794" s="259"/>
      <c r="BA794" s="259"/>
      <c r="BB794" s="259"/>
      <c r="BC794" s="259"/>
      <c r="BD794" s="259"/>
      <c r="BE794" s="259"/>
      <c r="BF794" s="259"/>
      <c r="BG794" s="259"/>
      <c r="BH794" s="259"/>
      <c r="BI794" s="259"/>
      <c r="BJ794" s="259"/>
      <c r="BK794" s="259"/>
      <c r="BL794" s="259"/>
      <c r="BM794" s="259"/>
      <c r="BN794" s="259"/>
      <c r="BO794" s="259"/>
      <c r="BP794" s="259"/>
      <c r="BQ794" s="259"/>
      <c r="BR794" s="259"/>
      <c r="BS794" s="259"/>
      <c r="BT794" s="259"/>
      <c r="BU794" s="259"/>
      <c r="BV794" s="259"/>
      <c r="BW794" s="259"/>
      <c r="BX794" s="259"/>
      <c r="BY794" s="259"/>
      <c r="BZ794" s="259"/>
      <c r="CA794" s="259"/>
      <c r="CB794" s="259"/>
      <c r="CC794" s="259"/>
      <c r="CD794" s="259"/>
      <c r="CE794" s="259"/>
      <c r="CF794" s="259"/>
      <c r="CG794" s="259"/>
      <c r="CH794" s="259"/>
      <c r="CI794" s="259"/>
      <c r="CJ794" s="259"/>
      <c r="CK794" s="259"/>
      <c r="CL794" s="259"/>
      <c r="CM794" s="259"/>
      <c r="CN794" s="259"/>
      <c r="CO794" s="259"/>
      <c r="CP794" s="259"/>
      <c r="CQ794" s="259"/>
      <c r="CR794" s="259"/>
      <c r="CS794" s="259"/>
      <c r="CT794" s="259"/>
      <c r="CU794" s="259"/>
      <c r="CV794" s="259"/>
      <c r="CW794" s="259"/>
      <c r="CX794" s="259"/>
      <c r="CY794" s="259"/>
      <c r="CZ794" s="259"/>
      <c r="DA794" s="259"/>
      <c r="DB794" s="259"/>
      <c r="DC794" s="259"/>
      <c r="DD794" s="259"/>
      <c r="DE794" s="259"/>
      <c r="DF794" s="259"/>
      <c r="DG794" s="259"/>
      <c r="DH794" s="259"/>
      <c r="DI794" s="259"/>
      <c r="DJ794" s="259"/>
      <c r="DK794" s="259"/>
      <c r="DL794" s="259"/>
      <c r="DM794" s="259"/>
      <c r="DN794" s="259"/>
      <c r="DO794" s="259"/>
      <c r="DP794" s="259"/>
      <c r="DQ794" s="259"/>
      <c r="DR794" s="259"/>
      <c r="DS794" s="259"/>
      <c r="DT794" s="259"/>
      <c r="DU794" s="259"/>
      <c r="DV794" s="259"/>
      <c r="DW794" s="259"/>
      <c r="DX794" s="259"/>
      <c r="DY794" s="259"/>
      <c r="DZ794" s="259"/>
      <c r="EA794" s="259"/>
      <c r="EB794" s="259"/>
      <c r="EC794" s="259"/>
      <c r="ED794" s="259"/>
      <c r="EE794" s="259"/>
      <c r="EF794" s="259"/>
      <c r="EG794" s="259"/>
      <c r="EH794" s="259"/>
      <c r="EI794" s="259"/>
      <c r="EJ794" s="259"/>
      <c r="EK794" s="259"/>
      <c r="EL794" s="259"/>
      <c r="EM794" s="259"/>
      <c r="EN794" s="259"/>
      <c r="EO794" s="259"/>
      <c r="EP794" s="259"/>
      <c r="EQ794" s="259"/>
      <c r="ER794" s="259"/>
      <c r="ES794" s="259"/>
      <c r="ET794" s="259"/>
      <c r="EU794" s="259"/>
      <c r="EV794" s="259"/>
      <c r="EW794" s="259"/>
      <c r="EX794" s="259"/>
      <c r="EY794" s="259"/>
      <c r="EZ794" s="259"/>
      <c r="FA794" s="259"/>
      <c r="FB794" s="259"/>
      <c r="FC794" s="259"/>
      <c r="FD794" s="259"/>
      <c r="FE794" s="259"/>
      <c r="FF794" s="259"/>
      <c r="FG794" s="259"/>
      <c r="FH794" s="259"/>
      <c r="FI794" s="259"/>
      <c r="FJ794" s="259"/>
      <c r="FK794" s="259"/>
      <c r="FL794" s="259"/>
      <c r="FM794" s="259"/>
      <c r="FN794" s="259"/>
      <c r="FO794" s="259"/>
      <c r="FP794" s="259"/>
      <c r="FQ794" s="259"/>
      <c r="FR794" s="259"/>
      <c r="FS794" s="259"/>
      <c r="FT794" s="259"/>
      <c r="FU794" s="259"/>
      <c r="FV794" s="259"/>
      <c r="FW794" s="259"/>
      <c r="FX794" s="259"/>
      <c r="FY794" s="259"/>
      <c r="FZ794" s="259"/>
      <c r="GA794" s="259"/>
      <c r="GB794" s="259"/>
      <c r="GC794" s="259"/>
      <c r="GD794" s="259"/>
      <c r="GE794" s="259"/>
      <c r="GF794" s="259"/>
      <c r="GG794" s="259"/>
      <c r="GH794" s="259"/>
      <c r="GI794" s="259"/>
      <c r="GJ794" s="259"/>
      <c r="GK794" s="259"/>
      <c r="GL794" s="259"/>
      <c r="GM794" s="259"/>
      <c r="GN794" s="259"/>
      <c r="GO794" s="259"/>
      <c r="GP794" s="259"/>
      <c r="GQ794" s="259"/>
      <c r="GR794" s="259"/>
      <c r="GS794" s="259"/>
      <c r="GT794" s="259"/>
      <c r="GU794" s="259"/>
      <c r="GV794" s="259"/>
      <c r="GW794" s="259"/>
      <c r="GX794" s="259"/>
      <c r="GY794" s="259"/>
      <c r="GZ794" s="259"/>
      <c r="HA794" s="259"/>
      <c r="HB794" s="259"/>
      <c r="HC794" s="259"/>
      <c r="HD794" s="259"/>
      <c r="HE794" s="259"/>
      <c r="HF794" s="259"/>
      <c r="HG794" s="259"/>
      <c r="HH794" s="259"/>
      <c r="HI794" s="259"/>
      <c r="HJ794" s="259"/>
      <c r="HK794" s="259"/>
      <c r="HL794" s="259"/>
      <c r="HM794" s="259"/>
      <c r="HN794" s="259"/>
      <c r="HO794" s="259"/>
      <c r="HP794" s="259"/>
      <c r="HQ794" s="259"/>
      <c r="HR794" s="259"/>
      <c r="HS794" s="259"/>
      <c r="HT794" s="259"/>
      <c r="HU794" s="259"/>
      <c r="HV794" s="259"/>
      <c r="HW794" s="259"/>
      <c r="HX794" s="259"/>
      <c r="HY794" s="259"/>
      <c r="HZ794" s="259"/>
      <c r="IA794" s="259"/>
      <c r="IB794" s="259"/>
      <c r="IC794" s="259"/>
      <c r="ID794" s="259"/>
      <c r="IE794" s="259"/>
      <c r="IF794" s="259"/>
      <c r="IG794" s="259"/>
      <c r="IH794" s="259"/>
      <c r="II794" s="259"/>
      <c r="IJ794" s="259"/>
      <c r="IK794" s="259"/>
      <c r="IL794" s="259"/>
      <c r="IM794" s="259"/>
      <c r="IN794" s="259"/>
      <c r="IO794" s="259"/>
      <c r="IP794" s="259"/>
      <c r="IQ794" s="259"/>
      <c r="IR794" s="259"/>
      <c r="IS794" s="259"/>
    </row>
    <row r="795" spans="1:253" s="308" customFormat="1" x14ac:dyDescent="0.25">
      <c r="A795" s="640">
        <f>A794+0.1</f>
        <v>10.3</v>
      </c>
      <c r="B795" s="23" t="s">
        <v>314</v>
      </c>
      <c r="C795" s="525">
        <v>12.96</v>
      </c>
      <c r="D795" s="594" t="s">
        <v>244</v>
      </c>
      <c r="E795" s="21"/>
      <c r="F795" s="635">
        <f>ROUND(C795*E795,2)</f>
        <v>0</v>
      </c>
      <c r="G795" s="277"/>
      <c r="H795" s="277"/>
      <c r="I795" s="257"/>
      <c r="J795" s="318"/>
      <c r="M795" s="488"/>
      <c r="N795" s="488"/>
      <c r="O795" s="638"/>
      <c r="P795" s="489"/>
      <c r="Q795" s="489"/>
      <c r="R795" s="259"/>
      <c r="S795" s="259"/>
      <c r="T795" s="259"/>
      <c r="U795" s="259"/>
      <c r="V795" s="259"/>
      <c r="W795" s="259"/>
      <c r="X795" s="259"/>
      <c r="Y795" s="259"/>
      <c r="Z795" s="259"/>
      <c r="AA795" s="259"/>
      <c r="AB795" s="259"/>
      <c r="AC795" s="259"/>
      <c r="AD795" s="259"/>
      <c r="AE795" s="259"/>
      <c r="AF795" s="259"/>
      <c r="AG795" s="259"/>
      <c r="AH795" s="259"/>
      <c r="AI795" s="259"/>
      <c r="AJ795" s="259"/>
      <c r="AK795" s="259"/>
      <c r="AL795" s="259"/>
      <c r="AM795" s="259"/>
      <c r="AN795" s="259"/>
      <c r="AO795" s="259"/>
      <c r="AP795" s="259"/>
      <c r="AQ795" s="259"/>
      <c r="AR795" s="259"/>
      <c r="AS795" s="259"/>
      <c r="AT795" s="259"/>
      <c r="AU795" s="259"/>
      <c r="AV795" s="259"/>
      <c r="AW795" s="259"/>
      <c r="AX795" s="259"/>
      <c r="AY795" s="259"/>
      <c r="AZ795" s="259"/>
      <c r="BA795" s="259"/>
      <c r="BB795" s="259"/>
      <c r="BC795" s="259"/>
      <c r="BD795" s="259"/>
      <c r="BE795" s="259"/>
      <c r="BF795" s="259"/>
      <c r="BG795" s="259"/>
      <c r="BH795" s="259"/>
      <c r="BI795" s="259"/>
      <c r="BJ795" s="259"/>
      <c r="BK795" s="259"/>
      <c r="BL795" s="259"/>
      <c r="BM795" s="259"/>
      <c r="BN795" s="259"/>
      <c r="BO795" s="259"/>
      <c r="BP795" s="259"/>
      <c r="BQ795" s="259"/>
      <c r="BR795" s="259"/>
      <c r="BS795" s="259"/>
      <c r="BT795" s="259"/>
      <c r="BU795" s="259"/>
      <c r="BV795" s="259"/>
      <c r="BW795" s="259"/>
      <c r="BX795" s="259"/>
      <c r="BY795" s="259"/>
      <c r="BZ795" s="259"/>
      <c r="CA795" s="259"/>
      <c r="CB795" s="259"/>
      <c r="CC795" s="259"/>
      <c r="CD795" s="259"/>
      <c r="CE795" s="259"/>
      <c r="CF795" s="259"/>
      <c r="CG795" s="259"/>
      <c r="CH795" s="259"/>
      <c r="CI795" s="259"/>
      <c r="CJ795" s="259"/>
      <c r="CK795" s="259"/>
      <c r="CL795" s="259"/>
      <c r="CM795" s="259"/>
      <c r="CN795" s="259"/>
      <c r="CO795" s="259"/>
      <c r="CP795" s="259"/>
      <c r="CQ795" s="259"/>
      <c r="CR795" s="259"/>
      <c r="CS795" s="259"/>
      <c r="CT795" s="259"/>
      <c r="CU795" s="259"/>
      <c r="CV795" s="259"/>
      <c r="CW795" s="259"/>
      <c r="CX795" s="259"/>
      <c r="CY795" s="259"/>
      <c r="CZ795" s="259"/>
      <c r="DA795" s="259"/>
      <c r="DB795" s="259"/>
      <c r="DC795" s="259"/>
      <c r="DD795" s="259"/>
      <c r="DE795" s="259"/>
      <c r="DF795" s="259"/>
      <c r="DG795" s="259"/>
      <c r="DH795" s="259"/>
      <c r="DI795" s="259"/>
      <c r="DJ795" s="259"/>
      <c r="DK795" s="259"/>
      <c r="DL795" s="259"/>
      <c r="DM795" s="259"/>
      <c r="DN795" s="259"/>
      <c r="DO795" s="259"/>
      <c r="DP795" s="259"/>
      <c r="DQ795" s="259"/>
      <c r="DR795" s="259"/>
      <c r="DS795" s="259"/>
      <c r="DT795" s="259"/>
      <c r="DU795" s="259"/>
      <c r="DV795" s="259"/>
      <c r="DW795" s="259"/>
      <c r="DX795" s="259"/>
      <c r="DY795" s="259"/>
      <c r="DZ795" s="259"/>
      <c r="EA795" s="259"/>
      <c r="EB795" s="259"/>
      <c r="EC795" s="259"/>
      <c r="ED795" s="259"/>
      <c r="EE795" s="259"/>
      <c r="EF795" s="259"/>
      <c r="EG795" s="259"/>
      <c r="EH795" s="259"/>
      <c r="EI795" s="259"/>
      <c r="EJ795" s="259"/>
      <c r="EK795" s="259"/>
      <c r="EL795" s="259"/>
      <c r="EM795" s="259"/>
      <c r="EN795" s="259"/>
      <c r="EO795" s="259"/>
      <c r="EP795" s="259"/>
      <c r="EQ795" s="259"/>
      <c r="ER795" s="259"/>
      <c r="ES795" s="259"/>
      <c r="ET795" s="259"/>
      <c r="EU795" s="259"/>
      <c r="EV795" s="259"/>
      <c r="EW795" s="259"/>
      <c r="EX795" s="259"/>
      <c r="EY795" s="259"/>
      <c r="EZ795" s="259"/>
      <c r="FA795" s="259"/>
      <c r="FB795" s="259"/>
      <c r="FC795" s="259"/>
      <c r="FD795" s="259"/>
      <c r="FE795" s="259"/>
      <c r="FF795" s="259"/>
      <c r="FG795" s="259"/>
      <c r="FH795" s="259"/>
      <c r="FI795" s="259"/>
      <c r="FJ795" s="259"/>
      <c r="FK795" s="259"/>
      <c r="FL795" s="259"/>
      <c r="FM795" s="259"/>
      <c r="FN795" s="259"/>
      <c r="FO795" s="259"/>
      <c r="FP795" s="259"/>
      <c r="FQ795" s="259"/>
      <c r="FR795" s="259"/>
      <c r="FS795" s="259"/>
      <c r="FT795" s="259"/>
      <c r="FU795" s="259"/>
      <c r="FV795" s="259"/>
      <c r="FW795" s="259"/>
      <c r="FX795" s="259"/>
      <c r="FY795" s="259"/>
      <c r="FZ795" s="259"/>
      <c r="GA795" s="259"/>
      <c r="GB795" s="259"/>
      <c r="GC795" s="259"/>
      <c r="GD795" s="259"/>
      <c r="GE795" s="259"/>
      <c r="GF795" s="259"/>
      <c r="GG795" s="259"/>
      <c r="GH795" s="259"/>
      <c r="GI795" s="259"/>
      <c r="GJ795" s="259"/>
      <c r="GK795" s="259"/>
      <c r="GL795" s="259"/>
      <c r="GM795" s="259"/>
      <c r="GN795" s="259"/>
      <c r="GO795" s="259"/>
      <c r="GP795" s="259"/>
      <c r="GQ795" s="259"/>
      <c r="GR795" s="259"/>
      <c r="GS795" s="259"/>
      <c r="GT795" s="259"/>
      <c r="GU795" s="259"/>
      <c r="GV795" s="259"/>
      <c r="GW795" s="259"/>
      <c r="GX795" s="259"/>
      <c r="GY795" s="259"/>
      <c r="GZ795" s="259"/>
      <c r="HA795" s="259"/>
      <c r="HB795" s="259"/>
      <c r="HC795" s="259"/>
      <c r="HD795" s="259"/>
      <c r="HE795" s="259"/>
      <c r="HF795" s="259"/>
      <c r="HG795" s="259"/>
      <c r="HH795" s="259"/>
      <c r="HI795" s="259"/>
      <c r="HJ795" s="259"/>
      <c r="HK795" s="259"/>
      <c r="HL795" s="259"/>
      <c r="HM795" s="259"/>
      <c r="HN795" s="259"/>
      <c r="HO795" s="259"/>
      <c r="HP795" s="259"/>
      <c r="HQ795" s="259"/>
      <c r="HR795" s="259"/>
      <c r="HS795" s="259"/>
      <c r="HT795" s="259"/>
      <c r="HU795" s="259"/>
      <c r="HV795" s="259"/>
      <c r="HW795" s="259"/>
      <c r="HX795" s="259"/>
      <c r="HY795" s="259"/>
      <c r="HZ795" s="259"/>
      <c r="IA795" s="259"/>
      <c r="IB795" s="259"/>
      <c r="IC795" s="259"/>
      <c r="ID795" s="259"/>
      <c r="IE795" s="259"/>
      <c r="IF795" s="259"/>
      <c r="IG795" s="259"/>
      <c r="IH795" s="259"/>
      <c r="II795" s="259"/>
      <c r="IJ795" s="259"/>
      <c r="IK795" s="259"/>
      <c r="IL795" s="259"/>
      <c r="IM795" s="259"/>
      <c r="IN795" s="259"/>
      <c r="IO795" s="259"/>
      <c r="IP795" s="259"/>
      <c r="IQ795" s="259"/>
      <c r="IR795" s="259"/>
      <c r="IS795" s="259"/>
    </row>
    <row r="796" spans="1:253" s="308" customFormat="1" x14ac:dyDescent="0.25">
      <c r="A796" s="173"/>
      <c r="B796" s="23"/>
      <c r="C796" s="634"/>
      <c r="D796" s="594"/>
      <c r="E796" s="904"/>
      <c r="F796" s="635"/>
      <c r="G796" s="277"/>
      <c r="H796" s="277"/>
      <c r="I796" s="257"/>
      <c r="J796" s="318"/>
      <c r="M796" s="488"/>
      <c r="N796" s="488"/>
      <c r="O796" s="638"/>
      <c r="P796" s="489"/>
      <c r="Q796" s="489"/>
      <c r="R796" s="259"/>
      <c r="S796" s="259"/>
      <c r="T796" s="259"/>
      <c r="U796" s="259"/>
      <c r="V796" s="259"/>
      <c r="W796" s="259"/>
      <c r="X796" s="259"/>
      <c r="Y796" s="259"/>
      <c r="Z796" s="259"/>
      <c r="AA796" s="259"/>
      <c r="AB796" s="259"/>
      <c r="AC796" s="259"/>
      <c r="AD796" s="259"/>
      <c r="AE796" s="259"/>
      <c r="AF796" s="259"/>
      <c r="AG796" s="259"/>
      <c r="AH796" s="259"/>
      <c r="AI796" s="259"/>
      <c r="AJ796" s="259"/>
      <c r="AK796" s="259"/>
      <c r="AL796" s="259"/>
      <c r="AM796" s="259"/>
      <c r="AN796" s="259"/>
      <c r="AO796" s="259"/>
      <c r="AP796" s="259"/>
      <c r="AQ796" s="259"/>
      <c r="AR796" s="259"/>
      <c r="AS796" s="259"/>
      <c r="AT796" s="259"/>
      <c r="AU796" s="259"/>
      <c r="AV796" s="259"/>
      <c r="AW796" s="259"/>
      <c r="AX796" s="259"/>
      <c r="AY796" s="259"/>
      <c r="AZ796" s="259"/>
      <c r="BA796" s="259"/>
      <c r="BB796" s="259"/>
      <c r="BC796" s="259"/>
      <c r="BD796" s="259"/>
      <c r="BE796" s="259"/>
      <c r="BF796" s="259"/>
      <c r="BG796" s="259"/>
      <c r="BH796" s="259"/>
      <c r="BI796" s="259"/>
      <c r="BJ796" s="259"/>
      <c r="BK796" s="259"/>
      <c r="BL796" s="259"/>
      <c r="BM796" s="259"/>
      <c r="BN796" s="259"/>
      <c r="BO796" s="259"/>
      <c r="BP796" s="259"/>
      <c r="BQ796" s="259"/>
      <c r="BR796" s="259"/>
      <c r="BS796" s="259"/>
      <c r="BT796" s="259"/>
      <c r="BU796" s="259"/>
      <c r="BV796" s="259"/>
      <c r="BW796" s="259"/>
      <c r="BX796" s="259"/>
      <c r="BY796" s="259"/>
      <c r="BZ796" s="259"/>
      <c r="CA796" s="259"/>
      <c r="CB796" s="259"/>
      <c r="CC796" s="259"/>
      <c r="CD796" s="259"/>
      <c r="CE796" s="259"/>
      <c r="CF796" s="259"/>
      <c r="CG796" s="259"/>
      <c r="CH796" s="259"/>
      <c r="CI796" s="259"/>
      <c r="CJ796" s="259"/>
      <c r="CK796" s="259"/>
      <c r="CL796" s="259"/>
      <c r="CM796" s="259"/>
      <c r="CN796" s="259"/>
      <c r="CO796" s="259"/>
      <c r="CP796" s="259"/>
      <c r="CQ796" s="259"/>
      <c r="CR796" s="259"/>
      <c r="CS796" s="259"/>
      <c r="CT796" s="259"/>
      <c r="CU796" s="259"/>
      <c r="CV796" s="259"/>
      <c r="CW796" s="259"/>
      <c r="CX796" s="259"/>
      <c r="CY796" s="259"/>
      <c r="CZ796" s="259"/>
      <c r="DA796" s="259"/>
      <c r="DB796" s="259"/>
      <c r="DC796" s="259"/>
      <c r="DD796" s="259"/>
      <c r="DE796" s="259"/>
      <c r="DF796" s="259"/>
      <c r="DG796" s="259"/>
      <c r="DH796" s="259"/>
      <c r="DI796" s="259"/>
      <c r="DJ796" s="259"/>
      <c r="DK796" s="259"/>
      <c r="DL796" s="259"/>
      <c r="DM796" s="259"/>
      <c r="DN796" s="259"/>
      <c r="DO796" s="259"/>
      <c r="DP796" s="259"/>
      <c r="DQ796" s="259"/>
      <c r="DR796" s="259"/>
      <c r="DS796" s="259"/>
      <c r="DT796" s="259"/>
      <c r="DU796" s="259"/>
      <c r="DV796" s="259"/>
      <c r="DW796" s="259"/>
      <c r="DX796" s="259"/>
      <c r="DY796" s="259"/>
      <c r="DZ796" s="259"/>
      <c r="EA796" s="259"/>
      <c r="EB796" s="259"/>
      <c r="EC796" s="259"/>
      <c r="ED796" s="259"/>
      <c r="EE796" s="259"/>
      <c r="EF796" s="259"/>
      <c r="EG796" s="259"/>
      <c r="EH796" s="259"/>
      <c r="EI796" s="259"/>
      <c r="EJ796" s="259"/>
      <c r="EK796" s="259"/>
      <c r="EL796" s="259"/>
      <c r="EM796" s="259"/>
      <c r="EN796" s="259"/>
      <c r="EO796" s="259"/>
      <c r="EP796" s="259"/>
      <c r="EQ796" s="259"/>
      <c r="ER796" s="259"/>
      <c r="ES796" s="259"/>
      <c r="ET796" s="259"/>
      <c r="EU796" s="259"/>
      <c r="EV796" s="259"/>
      <c r="EW796" s="259"/>
      <c r="EX796" s="259"/>
      <c r="EY796" s="259"/>
      <c r="EZ796" s="259"/>
      <c r="FA796" s="259"/>
      <c r="FB796" s="259"/>
      <c r="FC796" s="259"/>
      <c r="FD796" s="259"/>
      <c r="FE796" s="259"/>
      <c r="FF796" s="259"/>
      <c r="FG796" s="259"/>
      <c r="FH796" s="259"/>
      <c r="FI796" s="259"/>
      <c r="FJ796" s="259"/>
      <c r="FK796" s="259"/>
      <c r="FL796" s="259"/>
      <c r="FM796" s="259"/>
      <c r="FN796" s="259"/>
      <c r="FO796" s="259"/>
      <c r="FP796" s="259"/>
      <c r="FQ796" s="259"/>
      <c r="FR796" s="259"/>
      <c r="FS796" s="259"/>
      <c r="FT796" s="259"/>
      <c r="FU796" s="259"/>
      <c r="FV796" s="259"/>
      <c r="FW796" s="259"/>
      <c r="FX796" s="259"/>
      <c r="FY796" s="259"/>
      <c r="FZ796" s="259"/>
      <c r="GA796" s="259"/>
      <c r="GB796" s="259"/>
      <c r="GC796" s="259"/>
      <c r="GD796" s="259"/>
      <c r="GE796" s="259"/>
      <c r="GF796" s="259"/>
      <c r="GG796" s="259"/>
      <c r="GH796" s="259"/>
      <c r="GI796" s="259"/>
      <c r="GJ796" s="259"/>
      <c r="GK796" s="259"/>
      <c r="GL796" s="259"/>
      <c r="GM796" s="259"/>
      <c r="GN796" s="259"/>
      <c r="GO796" s="259"/>
      <c r="GP796" s="259"/>
      <c r="GQ796" s="259"/>
      <c r="GR796" s="259"/>
      <c r="GS796" s="259"/>
      <c r="GT796" s="259"/>
      <c r="GU796" s="259"/>
      <c r="GV796" s="259"/>
      <c r="GW796" s="259"/>
      <c r="GX796" s="259"/>
      <c r="GY796" s="259"/>
      <c r="GZ796" s="259"/>
      <c r="HA796" s="259"/>
      <c r="HB796" s="259"/>
      <c r="HC796" s="259"/>
      <c r="HD796" s="259"/>
      <c r="HE796" s="259"/>
      <c r="HF796" s="259"/>
      <c r="HG796" s="259"/>
      <c r="HH796" s="259"/>
      <c r="HI796" s="259"/>
      <c r="HJ796" s="259"/>
      <c r="HK796" s="259"/>
      <c r="HL796" s="259"/>
      <c r="HM796" s="259"/>
      <c r="HN796" s="259"/>
      <c r="HO796" s="259"/>
      <c r="HP796" s="259"/>
      <c r="HQ796" s="259"/>
      <c r="HR796" s="259"/>
      <c r="HS796" s="259"/>
      <c r="HT796" s="259"/>
      <c r="HU796" s="259"/>
      <c r="HV796" s="259"/>
      <c r="HW796" s="259"/>
      <c r="HX796" s="259"/>
      <c r="HY796" s="259"/>
      <c r="HZ796" s="259"/>
      <c r="IA796" s="259"/>
      <c r="IB796" s="259"/>
      <c r="IC796" s="259"/>
      <c r="ID796" s="259"/>
      <c r="IE796" s="259"/>
      <c r="IF796" s="259"/>
      <c r="IG796" s="259"/>
      <c r="IH796" s="259"/>
      <c r="II796" s="259"/>
      <c r="IJ796" s="259"/>
      <c r="IK796" s="259"/>
      <c r="IL796" s="259"/>
      <c r="IM796" s="259"/>
      <c r="IN796" s="259"/>
      <c r="IO796" s="259"/>
      <c r="IP796" s="259"/>
      <c r="IQ796" s="259"/>
      <c r="IR796" s="259"/>
      <c r="IS796" s="259"/>
    </row>
    <row r="797" spans="1:253" s="308" customFormat="1" x14ac:dyDescent="0.25">
      <c r="A797" s="641">
        <f>A792+1</f>
        <v>11</v>
      </c>
      <c r="B797" s="642" t="s">
        <v>195</v>
      </c>
      <c r="C797" s="634">
        <v>1</v>
      </c>
      <c r="D797" s="303" t="s">
        <v>12</v>
      </c>
      <c r="E797" s="904"/>
      <c r="F797" s="635">
        <f>ROUND(C797*E797,2)</f>
        <v>0</v>
      </c>
      <c r="G797" s="277"/>
      <c r="H797" s="277"/>
      <c r="I797" s="257"/>
      <c r="J797" s="318"/>
      <c r="M797" s="488"/>
      <c r="N797" s="488"/>
      <c r="O797" s="638"/>
      <c r="P797" s="489"/>
      <c r="Q797" s="489"/>
      <c r="R797" s="259"/>
      <c r="S797" s="259"/>
      <c r="T797" s="259"/>
      <c r="U797" s="259"/>
      <c r="V797" s="259"/>
      <c r="W797" s="259"/>
      <c r="X797" s="259"/>
      <c r="Y797" s="259"/>
      <c r="Z797" s="259"/>
      <c r="AA797" s="259"/>
      <c r="AB797" s="259"/>
      <c r="AC797" s="259"/>
      <c r="AD797" s="259"/>
      <c r="AE797" s="259"/>
      <c r="AF797" s="259"/>
      <c r="AG797" s="259"/>
      <c r="AH797" s="259"/>
      <c r="AI797" s="259"/>
      <c r="AJ797" s="259"/>
      <c r="AK797" s="259"/>
      <c r="AL797" s="259"/>
      <c r="AM797" s="259"/>
      <c r="AN797" s="259"/>
      <c r="AO797" s="259"/>
      <c r="AP797" s="259"/>
      <c r="AQ797" s="259"/>
      <c r="AR797" s="259"/>
      <c r="AS797" s="259"/>
      <c r="AT797" s="259"/>
      <c r="AU797" s="259"/>
      <c r="AV797" s="259"/>
      <c r="AW797" s="259"/>
      <c r="AX797" s="259"/>
      <c r="AY797" s="259"/>
      <c r="AZ797" s="259"/>
      <c r="BA797" s="259"/>
      <c r="BB797" s="259"/>
      <c r="BC797" s="259"/>
      <c r="BD797" s="259"/>
      <c r="BE797" s="259"/>
      <c r="BF797" s="259"/>
      <c r="BG797" s="259"/>
      <c r="BH797" s="259"/>
      <c r="BI797" s="259"/>
      <c r="BJ797" s="259"/>
      <c r="BK797" s="259"/>
      <c r="BL797" s="259"/>
      <c r="BM797" s="259"/>
      <c r="BN797" s="259"/>
      <c r="BO797" s="259"/>
      <c r="BP797" s="259"/>
      <c r="BQ797" s="259"/>
      <c r="BR797" s="259"/>
      <c r="BS797" s="259"/>
      <c r="BT797" s="259"/>
      <c r="BU797" s="259"/>
      <c r="BV797" s="259"/>
      <c r="BW797" s="259"/>
      <c r="BX797" s="259"/>
      <c r="BY797" s="259"/>
      <c r="BZ797" s="259"/>
      <c r="CA797" s="259"/>
      <c r="CB797" s="259"/>
      <c r="CC797" s="259"/>
      <c r="CD797" s="259"/>
      <c r="CE797" s="259"/>
      <c r="CF797" s="259"/>
      <c r="CG797" s="259"/>
      <c r="CH797" s="259"/>
      <c r="CI797" s="259"/>
      <c r="CJ797" s="259"/>
      <c r="CK797" s="259"/>
      <c r="CL797" s="259"/>
      <c r="CM797" s="259"/>
      <c r="CN797" s="259"/>
      <c r="CO797" s="259"/>
      <c r="CP797" s="259"/>
      <c r="CQ797" s="259"/>
      <c r="CR797" s="259"/>
      <c r="CS797" s="259"/>
      <c r="CT797" s="259"/>
      <c r="CU797" s="259"/>
      <c r="CV797" s="259"/>
      <c r="CW797" s="259"/>
      <c r="CX797" s="259"/>
      <c r="CY797" s="259"/>
      <c r="CZ797" s="259"/>
      <c r="DA797" s="259"/>
      <c r="DB797" s="259"/>
      <c r="DC797" s="259"/>
      <c r="DD797" s="259"/>
      <c r="DE797" s="259"/>
      <c r="DF797" s="259"/>
      <c r="DG797" s="259"/>
      <c r="DH797" s="259"/>
      <c r="DI797" s="259"/>
      <c r="DJ797" s="259"/>
      <c r="DK797" s="259"/>
      <c r="DL797" s="259"/>
      <c r="DM797" s="259"/>
      <c r="DN797" s="259"/>
      <c r="DO797" s="259"/>
      <c r="DP797" s="259"/>
      <c r="DQ797" s="259"/>
      <c r="DR797" s="259"/>
      <c r="DS797" s="259"/>
      <c r="DT797" s="259"/>
      <c r="DU797" s="259"/>
      <c r="DV797" s="259"/>
      <c r="DW797" s="259"/>
      <c r="DX797" s="259"/>
      <c r="DY797" s="259"/>
      <c r="DZ797" s="259"/>
      <c r="EA797" s="259"/>
      <c r="EB797" s="259"/>
      <c r="EC797" s="259"/>
      <c r="ED797" s="259"/>
      <c r="EE797" s="259"/>
      <c r="EF797" s="259"/>
      <c r="EG797" s="259"/>
      <c r="EH797" s="259"/>
      <c r="EI797" s="259"/>
      <c r="EJ797" s="259"/>
      <c r="EK797" s="259"/>
      <c r="EL797" s="259"/>
      <c r="EM797" s="259"/>
      <c r="EN797" s="259"/>
      <c r="EO797" s="259"/>
      <c r="EP797" s="259"/>
      <c r="EQ797" s="259"/>
      <c r="ER797" s="259"/>
      <c r="ES797" s="259"/>
      <c r="ET797" s="259"/>
      <c r="EU797" s="259"/>
      <c r="EV797" s="259"/>
      <c r="EW797" s="259"/>
      <c r="EX797" s="259"/>
      <c r="EY797" s="259"/>
      <c r="EZ797" s="259"/>
      <c r="FA797" s="259"/>
      <c r="FB797" s="259"/>
      <c r="FC797" s="259"/>
      <c r="FD797" s="259"/>
      <c r="FE797" s="259"/>
      <c r="FF797" s="259"/>
      <c r="FG797" s="259"/>
      <c r="FH797" s="259"/>
      <c r="FI797" s="259"/>
      <c r="FJ797" s="259"/>
      <c r="FK797" s="259"/>
      <c r="FL797" s="259"/>
      <c r="FM797" s="259"/>
      <c r="FN797" s="259"/>
      <c r="FO797" s="259"/>
      <c r="FP797" s="259"/>
      <c r="FQ797" s="259"/>
      <c r="FR797" s="259"/>
      <c r="FS797" s="259"/>
      <c r="FT797" s="259"/>
      <c r="FU797" s="259"/>
      <c r="FV797" s="259"/>
      <c r="FW797" s="259"/>
      <c r="FX797" s="259"/>
      <c r="FY797" s="259"/>
      <c r="FZ797" s="259"/>
      <c r="GA797" s="259"/>
      <c r="GB797" s="259"/>
      <c r="GC797" s="259"/>
      <c r="GD797" s="259"/>
      <c r="GE797" s="259"/>
      <c r="GF797" s="259"/>
      <c r="GG797" s="259"/>
      <c r="GH797" s="259"/>
      <c r="GI797" s="259"/>
      <c r="GJ797" s="259"/>
      <c r="GK797" s="259"/>
      <c r="GL797" s="259"/>
      <c r="GM797" s="259"/>
      <c r="GN797" s="259"/>
      <c r="GO797" s="259"/>
      <c r="GP797" s="259"/>
      <c r="GQ797" s="259"/>
      <c r="GR797" s="259"/>
      <c r="GS797" s="259"/>
      <c r="GT797" s="259"/>
      <c r="GU797" s="259"/>
      <c r="GV797" s="259"/>
      <c r="GW797" s="259"/>
      <c r="GX797" s="259"/>
      <c r="GY797" s="259"/>
      <c r="GZ797" s="259"/>
      <c r="HA797" s="259"/>
      <c r="HB797" s="259"/>
      <c r="HC797" s="259"/>
      <c r="HD797" s="259"/>
      <c r="HE797" s="259"/>
      <c r="HF797" s="259"/>
      <c r="HG797" s="259"/>
      <c r="HH797" s="259"/>
      <c r="HI797" s="259"/>
      <c r="HJ797" s="259"/>
      <c r="HK797" s="259"/>
      <c r="HL797" s="259"/>
      <c r="HM797" s="259"/>
      <c r="HN797" s="259"/>
      <c r="HO797" s="259"/>
      <c r="HP797" s="259"/>
      <c r="HQ797" s="259"/>
      <c r="HR797" s="259"/>
      <c r="HS797" s="259"/>
      <c r="HT797" s="259"/>
      <c r="HU797" s="259"/>
      <c r="HV797" s="259"/>
      <c r="HW797" s="259"/>
      <c r="HX797" s="259"/>
      <c r="HY797" s="259"/>
      <c r="HZ797" s="259"/>
      <c r="IA797" s="259"/>
      <c r="IB797" s="259"/>
      <c r="IC797" s="259"/>
      <c r="ID797" s="259"/>
      <c r="IE797" s="259"/>
      <c r="IF797" s="259"/>
      <c r="IG797" s="259"/>
      <c r="IH797" s="259"/>
      <c r="II797" s="259"/>
      <c r="IJ797" s="259"/>
      <c r="IK797" s="259"/>
      <c r="IL797" s="259"/>
      <c r="IM797" s="259"/>
      <c r="IN797" s="259"/>
      <c r="IO797" s="259"/>
      <c r="IP797" s="259"/>
      <c r="IQ797" s="259"/>
      <c r="IR797" s="259"/>
      <c r="IS797" s="259"/>
    </row>
    <row r="798" spans="1:253" s="308" customFormat="1" x14ac:dyDescent="0.25">
      <c r="A798" s="517"/>
      <c r="B798" s="583" t="s">
        <v>726</v>
      </c>
      <c r="C798" s="588"/>
      <c r="D798" s="588"/>
      <c r="E798" s="898"/>
      <c r="F798" s="589">
        <f>ROUND(SUM(F730:F797),2)</f>
        <v>0</v>
      </c>
      <c r="G798" s="277"/>
      <c r="H798" s="277"/>
      <c r="I798" s="257"/>
      <c r="J798" s="318"/>
      <c r="M798" s="488"/>
      <c r="N798" s="488"/>
      <c r="O798" s="638"/>
      <c r="P798" s="489"/>
      <c r="Q798" s="489"/>
      <c r="R798" s="259"/>
      <c r="S798" s="259"/>
      <c r="T798" s="259"/>
      <c r="U798" s="259"/>
      <c r="V798" s="259"/>
      <c r="W798" s="259"/>
      <c r="X798" s="259"/>
      <c r="Y798" s="259"/>
      <c r="Z798" s="259"/>
      <c r="AA798" s="259"/>
      <c r="AB798" s="259"/>
      <c r="AC798" s="259"/>
      <c r="AD798" s="259"/>
      <c r="AE798" s="259"/>
      <c r="AF798" s="259"/>
      <c r="AG798" s="259"/>
      <c r="AH798" s="259"/>
      <c r="AI798" s="259"/>
      <c r="AJ798" s="259"/>
      <c r="AK798" s="259"/>
      <c r="AL798" s="259"/>
      <c r="AM798" s="259"/>
      <c r="AN798" s="259"/>
      <c r="AO798" s="259"/>
      <c r="AP798" s="259"/>
      <c r="AQ798" s="259"/>
      <c r="AR798" s="259"/>
      <c r="AS798" s="259"/>
      <c r="AT798" s="259"/>
      <c r="AU798" s="259"/>
      <c r="AV798" s="259"/>
      <c r="AW798" s="259"/>
      <c r="AX798" s="259"/>
      <c r="AY798" s="259"/>
      <c r="AZ798" s="259"/>
      <c r="BA798" s="259"/>
      <c r="BB798" s="259"/>
      <c r="BC798" s="259"/>
      <c r="BD798" s="259"/>
      <c r="BE798" s="259"/>
      <c r="BF798" s="259"/>
      <c r="BG798" s="259"/>
      <c r="BH798" s="259"/>
      <c r="BI798" s="259"/>
      <c r="BJ798" s="259"/>
      <c r="BK798" s="259"/>
      <c r="BL798" s="259"/>
      <c r="BM798" s="259"/>
      <c r="BN798" s="259"/>
      <c r="BO798" s="259"/>
      <c r="BP798" s="259"/>
      <c r="BQ798" s="259"/>
      <c r="BR798" s="259"/>
      <c r="BS798" s="259"/>
      <c r="BT798" s="259"/>
      <c r="BU798" s="259"/>
      <c r="BV798" s="259"/>
      <c r="BW798" s="259"/>
      <c r="BX798" s="259"/>
      <c r="BY798" s="259"/>
      <c r="BZ798" s="259"/>
      <c r="CA798" s="259"/>
      <c r="CB798" s="259"/>
      <c r="CC798" s="259"/>
      <c r="CD798" s="259"/>
      <c r="CE798" s="259"/>
      <c r="CF798" s="259"/>
      <c r="CG798" s="259"/>
      <c r="CH798" s="259"/>
      <c r="CI798" s="259"/>
      <c r="CJ798" s="259"/>
      <c r="CK798" s="259"/>
      <c r="CL798" s="259"/>
      <c r="CM798" s="259"/>
      <c r="CN798" s="259"/>
      <c r="CO798" s="259"/>
      <c r="CP798" s="259"/>
      <c r="CQ798" s="259"/>
      <c r="CR798" s="259"/>
      <c r="CS798" s="259"/>
      <c r="CT798" s="259"/>
      <c r="CU798" s="259"/>
      <c r="CV798" s="259"/>
      <c r="CW798" s="259"/>
      <c r="CX798" s="259"/>
      <c r="CY798" s="259"/>
      <c r="CZ798" s="259"/>
      <c r="DA798" s="259"/>
      <c r="DB798" s="259"/>
      <c r="DC798" s="259"/>
      <c r="DD798" s="259"/>
      <c r="DE798" s="259"/>
      <c r="DF798" s="259"/>
      <c r="DG798" s="259"/>
      <c r="DH798" s="259"/>
      <c r="DI798" s="259"/>
      <c r="DJ798" s="259"/>
      <c r="DK798" s="259"/>
      <c r="DL798" s="259"/>
      <c r="DM798" s="259"/>
      <c r="DN798" s="259"/>
      <c r="DO798" s="259"/>
      <c r="DP798" s="259"/>
      <c r="DQ798" s="259"/>
      <c r="DR798" s="259"/>
      <c r="DS798" s="259"/>
      <c r="DT798" s="259"/>
      <c r="DU798" s="259"/>
      <c r="DV798" s="259"/>
      <c r="DW798" s="259"/>
      <c r="DX798" s="259"/>
      <c r="DY798" s="259"/>
      <c r="DZ798" s="259"/>
      <c r="EA798" s="259"/>
      <c r="EB798" s="259"/>
      <c r="EC798" s="259"/>
      <c r="ED798" s="259"/>
      <c r="EE798" s="259"/>
      <c r="EF798" s="259"/>
      <c r="EG798" s="259"/>
      <c r="EH798" s="259"/>
      <c r="EI798" s="259"/>
      <c r="EJ798" s="259"/>
      <c r="EK798" s="259"/>
      <c r="EL798" s="259"/>
      <c r="EM798" s="259"/>
      <c r="EN798" s="259"/>
      <c r="EO798" s="259"/>
      <c r="EP798" s="259"/>
      <c r="EQ798" s="259"/>
      <c r="ER798" s="259"/>
      <c r="ES798" s="259"/>
      <c r="ET798" s="259"/>
      <c r="EU798" s="259"/>
      <c r="EV798" s="259"/>
      <c r="EW798" s="259"/>
      <c r="EX798" s="259"/>
      <c r="EY798" s="259"/>
      <c r="EZ798" s="259"/>
      <c r="FA798" s="259"/>
      <c r="FB798" s="259"/>
      <c r="FC798" s="259"/>
      <c r="FD798" s="259"/>
      <c r="FE798" s="259"/>
      <c r="FF798" s="259"/>
      <c r="FG798" s="259"/>
      <c r="FH798" s="259"/>
      <c r="FI798" s="259"/>
      <c r="FJ798" s="259"/>
      <c r="FK798" s="259"/>
      <c r="FL798" s="259"/>
      <c r="FM798" s="259"/>
      <c r="FN798" s="259"/>
      <c r="FO798" s="259"/>
      <c r="FP798" s="259"/>
      <c r="FQ798" s="259"/>
      <c r="FR798" s="259"/>
      <c r="FS798" s="259"/>
      <c r="FT798" s="259"/>
      <c r="FU798" s="259"/>
      <c r="FV798" s="259"/>
      <c r="FW798" s="259"/>
      <c r="FX798" s="259"/>
      <c r="FY798" s="259"/>
      <c r="FZ798" s="259"/>
      <c r="GA798" s="259"/>
      <c r="GB798" s="259"/>
      <c r="GC798" s="259"/>
      <c r="GD798" s="259"/>
      <c r="GE798" s="259"/>
      <c r="GF798" s="259"/>
      <c r="GG798" s="259"/>
      <c r="GH798" s="259"/>
      <c r="GI798" s="259"/>
      <c r="GJ798" s="259"/>
      <c r="GK798" s="259"/>
      <c r="GL798" s="259"/>
      <c r="GM798" s="259"/>
      <c r="GN798" s="259"/>
      <c r="GO798" s="259"/>
      <c r="GP798" s="259"/>
      <c r="GQ798" s="259"/>
      <c r="GR798" s="259"/>
      <c r="GS798" s="259"/>
      <c r="GT798" s="259"/>
      <c r="GU798" s="259"/>
      <c r="GV798" s="259"/>
      <c r="GW798" s="259"/>
      <c r="GX798" s="259"/>
      <c r="GY798" s="259"/>
      <c r="GZ798" s="259"/>
      <c r="HA798" s="259"/>
      <c r="HB798" s="259"/>
      <c r="HC798" s="259"/>
      <c r="HD798" s="259"/>
      <c r="HE798" s="259"/>
      <c r="HF798" s="259"/>
      <c r="HG798" s="259"/>
      <c r="HH798" s="259"/>
      <c r="HI798" s="259"/>
      <c r="HJ798" s="259"/>
      <c r="HK798" s="259"/>
      <c r="HL798" s="259"/>
      <c r="HM798" s="259"/>
      <c r="HN798" s="259"/>
      <c r="HO798" s="259"/>
      <c r="HP798" s="259"/>
      <c r="HQ798" s="259"/>
      <c r="HR798" s="259"/>
      <c r="HS798" s="259"/>
      <c r="HT798" s="259"/>
      <c r="HU798" s="259"/>
      <c r="HV798" s="259"/>
      <c r="HW798" s="259"/>
      <c r="HX798" s="259"/>
      <c r="HY798" s="259"/>
      <c r="HZ798" s="259"/>
      <c r="IA798" s="259"/>
      <c r="IB798" s="259"/>
      <c r="IC798" s="259"/>
      <c r="ID798" s="259"/>
      <c r="IE798" s="259"/>
      <c r="IF798" s="259"/>
      <c r="IG798" s="259"/>
      <c r="IH798" s="259"/>
      <c r="II798" s="259"/>
      <c r="IJ798" s="259"/>
      <c r="IK798" s="259"/>
      <c r="IL798" s="259"/>
      <c r="IM798" s="259"/>
      <c r="IN798" s="259"/>
      <c r="IO798" s="259"/>
      <c r="IP798" s="259"/>
      <c r="IQ798" s="259"/>
      <c r="IR798" s="259"/>
      <c r="IS798" s="259"/>
    </row>
    <row r="799" spans="1:253" s="318" customFormat="1" x14ac:dyDescent="0.25">
      <c r="A799" s="503"/>
      <c r="B799" s="500"/>
      <c r="C799" s="31"/>
      <c r="D799" s="496"/>
      <c r="E799" s="892"/>
      <c r="F799" s="498"/>
      <c r="G799" s="277"/>
      <c r="H799" s="277"/>
      <c r="I799" s="257"/>
      <c r="M799" s="317"/>
      <c r="N799" s="317"/>
      <c r="O799" s="638"/>
      <c r="P799" s="643"/>
      <c r="Q799" s="643"/>
    </row>
    <row r="800" spans="1:253" s="318" customFormat="1" x14ac:dyDescent="0.25">
      <c r="A800" s="508" t="s">
        <v>66</v>
      </c>
      <c r="B800" s="495" t="s">
        <v>315</v>
      </c>
      <c r="C800" s="31"/>
      <c r="D800" s="496"/>
      <c r="E800" s="892"/>
      <c r="F800" s="498"/>
      <c r="G800" s="277"/>
      <c r="H800" s="277"/>
      <c r="I800" s="257"/>
      <c r="J800" s="305"/>
      <c r="M800" s="317"/>
      <c r="N800" s="317"/>
      <c r="O800" s="638"/>
      <c r="P800" s="643"/>
      <c r="Q800" s="643"/>
    </row>
    <row r="801" spans="1:17" s="318" customFormat="1" x14ac:dyDescent="0.25">
      <c r="A801" s="503"/>
      <c r="B801" s="644"/>
      <c r="C801" s="31"/>
      <c r="D801" s="496"/>
      <c r="E801" s="892"/>
      <c r="F801" s="498"/>
      <c r="G801" s="277"/>
      <c r="H801" s="277"/>
      <c r="I801" s="257"/>
      <c r="M801" s="317"/>
      <c r="N801" s="317"/>
      <c r="O801" s="638"/>
      <c r="P801" s="643"/>
      <c r="Q801" s="643"/>
    </row>
    <row r="802" spans="1:17" s="318" customFormat="1" x14ac:dyDescent="0.25">
      <c r="A802" s="104">
        <v>1</v>
      </c>
      <c r="B802" s="23" t="s">
        <v>182</v>
      </c>
      <c r="C802" s="44">
        <v>1</v>
      </c>
      <c r="D802" s="26" t="s">
        <v>159</v>
      </c>
      <c r="E802" s="892"/>
      <c r="F802" s="498">
        <f t="shared" ref="F802:F864" si="98">ROUND((E802*C802),2)</f>
        <v>0</v>
      </c>
      <c r="G802" s="277"/>
      <c r="H802" s="277"/>
      <c r="I802" s="257"/>
      <c r="M802" s="317"/>
      <c r="N802" s="317"/>
      <c r="O802" s="638"/>
      <c r="P802" s="643"/>
      <c r="Q802" s="643"/>
    </row>
    <row r="803" spans="1:17" s="318" customFormat="1" x14ac:dyDescent="0.25">
      <c r="A803" s="104"/>
      <c r="B803" s="43"/>
      <c r="C803" s="44"/>
      <c r="D803" s="26"/>
      <c r="E803" s="892"/>
      <c r="F803" s="498">
        <f t="shared" si="98"/>
        <v>0</v>
      </c>
      <c r="G803" s="277"/>
      <c r="H803" s="277"/>
      <c r="I803" s="257"/>
      <c r="M803" s="317"/>
      <c r="N803" s="317"/>
      <c r="O803" s="638"/>
      <c r="P803" s="643"/>
      <c r="Q803" s="643"/>
    </row>
    <row r="804" spans="1:17" s="318" customFormat="1" x14ac:dyDescent="0.25">
      <c r="A804" s="108">
        <v>2</v>
      </c>
      <c r="B804" s="46" t="s">
        <v>23</v>
      </c>
      <c r="C804" s="47"/>
      <c r="D804" s="645"/>
      <c r="E804" s="892"/>
      <c r="F804" s="498"/>
      <c r="G804" s="277"/>
      <c r="H804" s="277"/>
      <c r="I804" s="257"/>
      <c r="M804" s="317"/>
      <c r="N804" s="317"/>
      <c r="O804" s="638"/>
      <c r="P804" s="643"/>
      <c r="Q804" s="643"/>
    </row>
    <row r="805" spans="1:17" s="318" customFormat="1" x14ac:dyDescent="0.25">
      <c r="A805" s="104">
        <v>2.1</v>
      </c>
      <c r="B805" s="23" t="s">
        <v>363</v>
      </c>
      <c r="C805" s="44">
        <v>14.97</v>
      </c>
      <c r="D805" s="558" t="s">
        <v>7</v>
      </c>
      <c r="E805" s="904"/>
      <c r="F805" s="498">
        <f t="shared" si="98"/>
        <v>0</v>
      </c>
      <c r="G805" s="277"/>
      <c r="H805" s="277"/>
      <c r="I805" s="257"/>
      <c r="M805" s="317"/>
      <c r="N805" s="317"/>
      <c r="O805" s="638"/>
      <c r="P805" s="643"/>
      <c r="Q805" s="643"/>
    </row>
    <row r="806" spans="1:17" s="318" customFormat="1" x14ac:dyDescent="0.25">
      <c r="A806" s="104">
        <v>2.2000000000000002</v>
      </c>
      <c r="B806" s="23" t="s">
        <v>316</v>
      </c>
      <c r="C806" s="44">
        <v>8.24</v>
      </c>
      <c r="D806" s="558" t="s">
        <v>8</v>
      </c>
      <c r="E806" s="904"/>
      <c r="F806" s="498">
        <f t="shared" si="98"/>
        <v>0</v>
      </c>
      <c r="G806" s="277"/>
      <c r="H806" s="277"/>
      <c r="I806" s="257"/>
      <c r="M806" s="317"/>
      <c r="N806" s="317"/>
      <c r="O806" s="638"/>
      <c r="P806" s="643"/>
      <c r="Q806" s="643"/>
    </row>
    <row r="807" spans="1:17" s="318" customFormat="1" ht="25.5" x14ac:dyDescent="0.25">
      <c r="A807" s="104">
        <v>2.2999999999999998</v>
      </c>
      <c r="B807" s="45" t="s">
        <v>24</v>
      </c>
      <c r="C807" s="44">
        <v>8.08</v>
      </c>
      <c r="D807" s="558" t="s">
        <v>25</v>
      </c>
      <c r="E807" s="904"/>
      <c r="F807" s="498">
        <f t="shared" si="98"/>
        <v>0</v>
      </c>
      <c r="G807" s="277"/>
      <c r="H807" s="277"/>
      <c r="I807" s="257"/>
      <c r="M807" s="317"/>
      <c r="N807" s="317"/>
      <c r="O807" s="638"/>
      <c r="P807" s="643"/>
      <c r="Q807" s="643"/>
    </row>
    <row r="808" spans="1:17" s="318" customFormat="1" x14ac:dyDescent="0.25">
      <c r="A808" s="109"/>
      <c r="B808" s="48"/>
      <c r="C808" s="47"/>
      <c r="D808" s="558"/>
      <c r="E808" s="892"/>
      <c r="F808" s="498"/>
      <c r="G808" s="277"/>
      <c r="H808" s="277"/>
      <c r="I808" s="257"/>
      <c r="M808" s="317"/>
      <c r="N808" s="317"/>
      <c r="O808" s="638"/>
      <c r="P808" s="643"/>
      <c r="Q808" s="643"/>
    </row>
    <row r="809" spans="1:17" s="318" customFormat="1" x14ac:dyDescent="0.25">
      <c r="A809" s="108">
        <v>3</v>
      </c>
      <c r="B809" s="46" t="s">
        <v>317</v>
      </c>
      <c r="C809" s="44"/>
      <c r="D809" s="50"/>
      <c r="E809" s="892"/>
      <c r="F809" s="498"/>
      <c r="G809" s="277"/>
      <c r="H809" s="277"/>
      <c r="I809" s="257"/>
      <c r="M809" s="317"/>
      <c r="N809" s="317"/>
      <c r="O809" s="638"/>
      <c r="P809" s="643"/>
      <c r="Q809" s="643"/>
    </row>
    <row r="810" spans="1:17" s="318" customFormat="1" x14ac:dyDescent="0.25">
      <c r="A810" s="104">
        <v>3.1</v>
      </c>
      <c r="B810" s="23" t="s">
        <v>318</v>
      </c>
      <c r="C810" s="51">
        <v>2.12</v>
      </c>
      <c r="D810" s="558" t="s">
        <v>10</v>
      </c>
      <c r="E810" s="892"/>
      <c r="F810" s="498">
        <f t="shared" si="98"/>
        <v>0</v>
      </c>
      <c r="G810" s="277"/>
      <c r="H810" s="277"/>
      <c r="I810" s="257"/>
      <c r="M810" s="317"/>
      <c r="N810" s="317"/>
      <c r="O810" s="638"/>
      <c r="P810" s="643"/>
      <c r="Q810" s="643"/>
    </row>
    <row r="811" spans="1:17" s="318" customFormat="1" x14ac:dyDescent="0.25">
      <c r="A811" s="104">
        <v>3.2</v>
      </c>
      <c r="B811" s="23" t="s">
        <v>319</v>
      </c>
      <c r="C811" s="51">
        <v>2.59</v>
      </c>
      <c r="D811" s="558" t="s">
        <v>10</v>
      </c>
      <c r="E811" s="892"/>
      <c r="F811" s="498">
        <f t="shared" si="98"/>
        <v>0</v>
      </c>
      <c r="G811" s="277"/>
      <c r="H811" s="277"/>
      <c r="I811" s="257"/>
      <c r="M811" s="317"/>
      <c r="N811" s="317"/>
      <c r="O811" s="638"/>
      <c r="P811" s="643"/>
      <c r="Q811" s="643"/>
    </row>
    <row r="812" spans="1:17" s="318" customFormat="1" ht="14.25" x14ac:dyDescent="0.25">
      <c r="A812" s="104">
        <v>3.3</v>
      </c>
      <c r="B812" s="23" t="s">
        <v>320</v>
      </c>
      <c r="C812" s="51">
        <v>0.78</v>
      </c>
      <c r="D812" s="558" t="s">
        <v>10</v>
      </c>
      <c r="E812" s="892"/>
      <c r="F812" s="498">
        <f t="shared" si="98"/>
        <v>0</v>
      </c>
      <c r="G812" s="277"/>
      <c r="H812" s="277"/>
      <c r="I812" s="257"/>
      <c r="M812" s="317"/>
      <c r="N812" s="317"/>
      <c r="O812" s="638"/>
      <c r="P812" s="643"/>
      <c r="Q812" s="643"/>
    </row>
    <row r="813" spans="1:17" s="318" customFormat="1" x14ac:dyDescent="0.25">
      <c r="A813" s="104">
        <v>3.4</v>
      </c>
      <c r="B813" s="23" t="s">
        <v>321</v>
      </c>
      <c r="C813" s="51">
        <v>2.0299999999999998</v>
      </c>
      <c r="D813" s="558" t="s">
        <v>10</v>
      </c>
      <c r="E813" s="892"/>
      <c r="F813" s="498">
        <f t="shared" si="98"/>
        <v>0</v>
      </c>
      <c r="G813" s="277"/>
      <c r="H813" s="277"/>
      <c r="I813" s="257"/>
      <c r="M813" s="317"/>
      <c r="N813" s="317"/>
      <c r="O813" s="638"/>
      <c r="P813" s="643"/>
      <c r="Q813" s="643"/>
    </row>
    <row r="814" spans="1:17" s="318" customFormat="1" ht="14.25" x14ac:dyDescent="0.25">
      <c r="A814" s="104">
        <v>3.5</v>
      </c>
      <c r="B814" s="23" t="s">
        <v>322</v>
      </c>
      <c r="C814" s="51">
        <v>2.08</v>
      </c>
      <c r="D814" s="558" t="s">
        <v>10</v>
      </c>
      <c r="E814" s="892"/>
      <c r="F814" s="498">
        <f t="shared" si="98"/>
        <v>0</v>
      </c>
      <c r="G814" s="277"/>
      <c r="H814" s="277"/>
      <c r="I814" s="257"/>
      <c r="M814" s="317"/>
      <c r="N814" s="317"/>
      <c r="O814" s="638"/>
      <c r="P814" s="643"/>
      <c r="Q814" s="643"/>
    </row>
    <row r="815" spans="1:17" s="318" customFormat="1" ht="14.25" x14ac:dyDescent="0.25">
      <c r="A815" s="104">
        <v>3.6</v>
      </c>
      <c r="B815" s="23" t="s">
        <v>323</v>
      </c>
      <c r="C815" s="51">
        <v>5.53</v>
      </c>
      <c r="D815" s="558" t="s">
        <v>10</v>
      </c>
      <c r="E815" s="892"/>
      <c r="F815" s="498">
        <f t="shared" si="98"/>
        <v>0</v>
      </c>
      <c r="G815" s="277"/>
      <c r="H815" s="277"/>
      <c r="I815" s="257"/>
      <c r="K815" s="638"/>
      <c r="M815" s="317"/>
      <c r="N815" s="317"/>
      <c r="O815" s="638"/>
      <c r="P815" s="643"/>
      <c r="Q815" s="643"/>
    </row>
    <row r="816" spans="1:17" s="318" customFormat="1" x14ac:dyDescent="0.25">
      <c r="A816" s="104">
        <v>3.7</v>
      </c>
      <c r="B816" s="23" t="s">
        <v>324</v>
      </c>
      <c r="C816" s="51">
        <v>0.21</v>
      </c>
      <c r="D816" s="558" t="s">
        <v>10</v>
      </c>
      <c r="E816" s="892"/>
      <c r="F816" s="498">
        <f t="shared" si="98"/>
        <v>0</v>
      </c>
      <c r="G816" s="277"/>
      <c r="H816" s="277"/>
      <c r="I816" s="257"/>
      <c r="M816" s="317"/>
      <c r="N816" s="317"/>
      <c r="O816" s="638"/>
      <c r="P816" s="643"/>
      <c r="Q816" s="643"/>
    </row>
    <row r="817" spans="1:253" s="318" customFormat="1" ht="6" customHeight="1" x14ac:dyDescent="0.25">
      <c r="A817" s="104"/>
      <c r="B817" s="43"/>
      <c r="C817" s="51"/>
      <c r="D817" s="26"/>
      <c r="E817" s="892"/>
      <c r="F817" s="498"/>
      <c r="G817" s="277"/>
      <c r="H817" s="277"/>
      <c r="I817" s="257"/>
      <c r="K817" s="638"/>
      <c r="M817" s="317"/>
      <c r="N817" s="317"/>
      <c r="O817" s="638"/>
      <c r="P817" s="643"/>
      <c r="Q817" s="643"/>
    </row>
    <row r="818" spans="1:253" s="460" customFormat="1" x14ac:dyDescent="0.25">
      <c r="A818" s="104">
        <v>4</v>
      </c>
      <c r="B818" s="23" t="s">
        <v>276</v>
      </c>
      <c r="C818" s="51">
        <v>25.41</v>
      </c>
      <c r="D818" s="597" t="s">
        <v>11</v>
      </c>
      <c r="E818" s="892"/>
      <c r="F818" s="498">
        <f t="shared" si="98"/>
        <v>0</v>
      </c>
      <c r="G818" s="277"/>
      <c r="H818" s="277"/>
      <c r="I818" s="257"/>
    </row>
    <row r="819" spans="1:253" s="308" customFormat="1" x14ac:dyDescent="0.25">
      <c r="A819" s="104"/>
      <c r="B819" s="46"/>
      <c r="C819" s="49"/>
      <c r="D819" s="50"/>
      <c r="E819" s="892"/>
      <c r="F819" s="498"/>
      <c r="G819" s="277"/>
      <c r="H819" s="277"/>
      <c r="I819" s="257"/>
      <c r="J819" s="318"/>
      <c r="M819" s="488"/>
      <c r="N819" s="488"/>
      <c r="O819" s="638"/>
      <c r="P819" s="489"/>
      <c r="Q819" s="489"/>
      <c r="R819" s="259"/>
      <c r="S819" s="259"/>
      <c r="T819" s="259"/>
      <c r="U819" s="259"/>
      <c r="V819" s="259"/>
      <c r="W819" s="259"/>
      <c r="X819" s="259"/>
      <c r="Y819" s="259"/>
      <c r="Z819" s="259"/>
      <c r="AA819" s="259"/>
      <c r="AB819" s="259"/>
      <c r="AC819" s="259"/>
      <c r="AD819" s="259"/>
      <c r="AE819" s="259"/>
      <c r="AF819" s="259"/>
      <c r="AG819" s="259"/>
      <c r="AH819" s="259"/>
      <c r="AI819" s="259"/>
      <c r="AJ819" s="259"/>
      <c r="AK819" s="259"/>
      <c r="AL819" s="259"/>
      <c r="AM819" s="259"/>
      <c r="AN819" s="259"/>
      <c r="AO819" s="259"/>
      <c r="AP819" s="259"/>
      <c r="AQ819" s="259"/>
      <c r="AR819" s="259"/>
      <c r="AS819" s="259"/>
      <c r="AT819" s="259"/>
      <c r="AU819" s="259"/>
      <c r="AV819" s="259"/>
      <c r="AW819" s="259"/>
      <c r="AX819" s="259"/>
      <c r="AY819" s="259"/>
      <c r="AZ819" s="259"/>
      <c r="BA819" s="259"/>
      <c r="BB819" s="259"/>
      <c r="BC819" s="259"/>
      <c r="BD819" s="259"/>
      <c r="BE819" s="259"/>
      <c r="BF819" s="259"/>
      <c r="BG819" s="259"/>
      <c r="BH819" s="259"/>
      <c r="BI819" s="259"/>
      <c r="BJ819" s="259"/>
      <c r="BK819" s="259"/>
      <c r="BL819" s="259"/>
      <c r="BM819" s="259"/>
      <c r="BN819" s="259"/>
      <c r="BO819" s="259"/>
      <c r="BP819" s="259"/>
      <c r="BQ819" s="259"/>
      <c r="BR819" s="259"/>
      <c r="BS819" s="259"/>
      <c r="BT819" s="259"/>
      <c r="BU819" s="259"/>
      <c r="BV819" s="259"/>
      <c r="BW819" s="259"/>
      <c r="BX819" s="259"/>
      <c r="BY819" s="259"/>
      <c r="BZ819" s="259"/>
      <c r="CA819" s="259"/>
      <c r="CB819" s="259"/>
      <c r="CC819" s="259"/>
      <c r="CD819" s="259"/>
      <c r="CE819" s="259"/>
      <c r="CF819" s="259"/>
      <c r="CG819" s="259"/>
      <c r="CH819" s="259"/>
      <c r="CI819" s="259"/>
      <c r="CJ819" s="259"/>
      <c r="CK819" s="259"/>
      <c r="CL819" s="259"/>
      <c r="CM819" s="259"/>
      <c r="CN819" s="259"/>
      <c r="CO819" s="259"/>
      <c r="CP819" s="259"/>
      <c r="CQ819" s="259"/>
      <c r="CR819" s="259"/>
      <c r="CS819" s="259"/>
      <c r="CT819" s="259"/>
      <c r="CU819" s="259"/>
      <c r="CV819" s="259"/>
      <c r="CW819" s="259"/>
      <c r="CX819" s="259"/>
      <c r="CY819" s="259"/>
      <c r="CZ819" s="259"/>
      <c r="DA819" s="259"/>
      <c r="DB819" s="259"/>
      <c r="DC819" s="259"/>
      <c r="DD819" s="259"/>
      <c r="DE819" s="259"/>
      <c r="DF819" s="259"/>
      <c r="DG819" s="259"/>
      <c r="DH819" s="259"/>
      <c r="DI819" s="259"/>
      <c r="DJ819" s="259"/>
      <c r="DK819" s="259"/>
      <c r="DL819" s="259"/>
      <c r="DM819" s="259"/>
      <c r="DN819" s="259"/>
      <c r="DO819" s="259"/>
      <c r="DP819" s="259"/>
      <c r="DQ819" s="259"/>
      <c r="DR819" s="259"/>
      <c r="DS819" s="259"/>
      <c r="DT819" s="259"/>
      <c r="DU819" s="259"/>
      <c r="DV819" s="259"/>
      <c r="DW819" s="259"/>
      <c r="DX819" s="259"/>
      <c r="DY819" s="259"/>
      <c r="DZ819" s="259"/>
      <c r="EA819" s="259"/>
      <c r="EB819" s="259"/>
      <c r="EC819" s="259"/>
      <c r="ED819" s="259"/>
      <c r="EE819" s="259"/>
      <c r="EF819" s="259"/>
      <c r="EG819" s="259"/>
      <c r="EH819" s="259"/>
      <c r="EI819" s="259"/>
      <c r="EJ819" s="259"/>
      <c r="EK819" s="259"/>
      <c r="EL819" s="259"/>
      <c r="EM819" s="259"/>
      <c r="EN819" s="259"/>
      <c r="EO819" s="259"/>
      <c r="EP819" s="259"/>
      <c r="EQ819" s="259"/>
      <c r="ER819" s="259"/>
      <c r="ES819" s="259"/>
      <c r="ET819" s="259"/>
      <c r="EU819" s="259"/>
      <c r="EV819" s="259"/>
      <c r="EW819" s="259"/>
      <c r="EX819" s="259"/>
      <c r="EY819" s="259"/>
      <c r="EZ819" s="259"/>
      <c r="FA819" s="259"/>
      <c r="FB819" s="259"/>
      <c r="FC819" s="259"/>
      <c r="FD819" s="259"/>
      <c r="FE819" s="259"/>
      <c r="FF819" s="259"/>
      <c r="FG819" s="259"/>
      <c r="FH819" s="259"/>
      <c r="FI819" s="259"/>
      <c r="FJ819" s="259"/>
      <c r="FK819" s="259"/>
      <c r="FL819" s="259"/>
      <c r="FM819" s="259"/>
      <c r="FN819" s="259"/>
      <c r="FO819" s="259"/>
      <c r="FP819" s="259"/>
      <c r="FQ819" s="259"/>
      <c r="FR819" s="259"/>
      <c r="FS819" s="259"/>
      <c r="FT819" s="259"/>
      <c r="FU819" s="259"/>
      <c r="FV819" s="259"/>
      <c r="FW819" s="259"/>
      <c r="FX819" s="259"/>
      <c r="FY819" s="259"/>
      <c r="FZ819" s="259"/>
      <c r="GA819" s="259"/>
      <c r="GB819" s="259"/>
      <c r="GC819" s="259"/>
      <c r="GD819" s="259"/>
      <c r="GE819" s="259"/>
      <c r="GF819" s="259"/>
      <c r="GG819" s="259"/>
      <c r="GH819" s="259"/>
      <c r="GI819" s="259"/>
      <c r="GJ819" s="259"/>
      <c r="GK819" s="259"/>
      <c r="GL819" s="259"/>
      <c r="GM819" s="259"/>
      <c r="GN819" s="259"/>
      <c r="GO819" s="259"/>
      <c r="GP819" s="259"/>
      <c r="GQ819" s="259"/>
      <c r="GR819" s="259"/>
      <c r="GS819" s="259"/>
      <c r="GT819" s="259"/>
      <c r="GU819" s="259"/>
      <c r="GV819" s="259"/>
      <c r="GW819" s="259"/>
      <c r="GX819" s="259"/>
      <c r="GY819" s="259"/>
      <c r="GZ819" s="259"/>
      <c r="HA819" s="259"/>
      <c r="HB819" s="259"/>
      <c r="HC819" s="259"/>
      <c r="HD819" s="259"/>
      <c r="HE819" s="259"/>
      <c r="HF819" s="259"/>
      <c r="HG819" s="259"/>
      <c r="HH819" s="259"/>
      <c r="HI819" s="259"/>
      <c r="HJ819" s="259"/>
      <c r="HK819" s="259"/>
      <c r="HL819" s="259"/>
      <c r="HM819" s="259"/>
      <c r="HN819" s="259"/>
      <c r="HO819" s="259"/>
      <c r="HP819" s="259"/>
      <c r="HQ819" s="259"/>
      <c r="HR819" s="259"/>
      <c r="HS819" s="259"/>
      <c r="HT819" s="259"/>
      <c r="HU819" s="259"/>
      <c r="HV819" s="259"/>
      <c r="HW819" s="259"/>
      <c r="HX819" s="259"/>
      <c r="HY819" s="259"/>
      <c r="HZ819" s="259"/>
      <c r="IA819" s="259"/>
      <c r="IB819" s="259"/>
      <c r="IC819" s="259"/>
      <c r="ID819" s="259"/>
      <c r="IE819" s="259"/>
      <c r="IF819" s="259"/>
      <c r="IG819" s="259"/>
      <c r="IH819" s="259"/>
      <c r="II819" s="259"/>
      <c r="IJ819" s="259"/>
      <c r="IK819" s="259"/>
      <c r="IL819" s="259"/>
      <c r="IM819" s="259"/>
      <c r="IN819" s="259"/>
      <c r="IO819" s="259"/>
      <c r="IP819" s="259"/>
      <c r="IQ819" s="259"/>
      <c r="IR819" s="259"/>
      <c r="IS819" s="259"/>
    </row>
    <row r="820" spans="1:253" s="318" customFormat="1" ht="11.25" customHeight="1" x14ac:dyDescent="0.25">
      <c r="A820" s="108">
        <v>5</v>
      </c>
      <c r="B820" s="46" t="s">
        <v>69</v>
      </c>
      <c r="C820" s="49"/>
      <c r="D820" s="50"/>
      <c r="E820" s="892"/>
      <c r="F820" s="498"/>
      <c r="G820" s="277"/>
      <c r="H820" s="277"/>
      <c r="I820" s="257"/>
      <c r="K820" s="638"/>
      <c r="M820" s="317"/>
      <c r="N820" s="317"/>
      <c r="O820" s="638"/>
      <c r="P820" s="643"/>
      <c r="Q820" s="643"/>
    </row>
    <row r="821" spans="1:253" s="315" customFormat="1" x14ac:dyDescent="0.25">
      <c r="A821" s="104">
        <v>5.0999999999999996</v>
      </c>
      <c r="B821" s="23" t="s">
        <v>325</v>
      </c>
      <c r="C821" s="51">
        <v>7.8</v>
      </c>
      <c r="D821" s="597" t="s">
        <v>11</v>
      </c>
      <c r="E821" s="892"/>
      <c r="F821" s="498">
        <f t="shared" si="98"/>
        <v>0</v>
      </c>
      <c r="G821" s="277"/>
      <c r="H821" s="277"/>
      <c r="I821" s="257"/>
      <c r="J821" s="646"/>
      <c r="M821" s="316"/>
      <c r="N821" s="317"/>
      <c r="O821" s="318"/>
      <c r="P821" s="319"/>
      <c r="Q821" s="319"/>
    </row>
    <row r="822" spans="1:253" s="315" customFormat="1" x14ac:dyDescent="0.25">
      <c r="A822" s="104">
        <v>5.2</v>
      </c>
      <c r="B822" s="23" t="s">
        <v>326</v>
      </c>
      <c r="C822" s="51">
        <v>53.15</v>
      </c>
      <c r="D822" s="597" t="s">
        <v>11</v>
      </c>
      <c r="E822" s="892"/>
      <c r="F822" s="498">
        <f t="shared" si="98"/>
        <v>0</v>
      </c>
      <c r="G822" s="277"/>
      <c r="H822" s="277"/>
      <c r="I822" s="257"/>
      <c r="M822" s="316"/>
      <c r="N822" s="317"/>
      <c r="O822" s="318"/>
      <c r="P822" s="319"/>
      <c r="Q822" s="319"/>
    </row>
    <row r="823" spans="1:253" s="315" customFormat="1" x14ac:dyDescent="0.25">
      <c r="A823" s="104"/>
      <c r="B823" s="46"/>
      <c r="C823" s="49"/>
      <c r="D823" s="50"/>
      <c r="E823" s="892"/>
      <c r="F823" s="498"/>
      <c r="G823" s="277"/>
      <c r="H823" s="277"/>
      <c r="I823" s="257"/>
      <c r="M823" s="316"/>
      <c r="N823" s="317"/>
      <c r="O823" s="318"/>
      <c r="P823" s="319"/>
      <c r="Q823" s="319"/>
    </row>
    <row r="824" spans="1:253" s="315" customFormat="1" x14ac:dyDescent="0.25">
      <c r="A824" s="108">
        <v>6</v>
      </c>
      <c r="B824" s="46" t="s">
        <v>70</v>
      </c>
      <c r="C824" s="49"/>
      <c r="D824" s="50"/>
      <c r="E824" s="892"/>
      <c r="F824" s="498"/>
      <c r="G824" s="277"/>
      <c r="H824" s="277"/>
      <c r="I824" s="257"/>
      <c r="M824" s="316"/>
      <c r="N824" s="317"/>
      <c r="O824" s="318"/>
      <c r="P824" s="319"/>
      <c r="Q824" s="319"/>
    </row>
    <row r="825" spans="1:253" s="315" customFormat="1" x14ac:dyDescent="0.25">
      <c r="A825" s="104">
        <v>6.1</v>
      </c>
      <c r="B825" s="43" t="s">
        <v>28</v>
      </c>
      <c r="C825" s="51">
        <v>46.86</v>
      </c>
      <c r="D825" s="597" t="s">
        <v>11</v>
      </c>
      <c r="E825" s="892"/>
      <c r="F825" s="498">
        <f t="shared" si="98"/>
        <v>0</v>
      </c>
      <c r="G825" s="277"/>
      <c r="H825" s="277"/>
      <c r="I825" s="257"/>
      <c r="M825" s="316"/>
      <c r="N825" s="317"/>
      <c r="O825" s="318"/>
      <c r="P825" s="319"/>
      <c r="Q825" s="319"/>
    </row>
    <row r="826" spans="1:253" s="315" customFormat="1" x14ac:dyDescent="0.25">
      <c r="A826" s="104">
        <v>6.2</v>
      </c>
      <c r="B826" s="43" t="s">
        <v>29</v>
      </c>
      <c r="C826" s="51">
        <v>69.11</v>
      </c>
      <c r="D826" s="597" t="s">
        <v>11</v>
      </c>
      <c r="E826" s="892"/>
      <c r="F826" s="498">
        <f t="shared" si="98"/>
        <v>0</v>
      </c>
      <c r="G826" s="277"/>
      <c r="H826" s="277"/>
      <c r="I826" s="257"/>
      <c r="M826" s="316"/>
      <c r="N826" s="317"/>
      <c r="O826" s="318"/>
      <c r="P826" s="319"/>
      <c r="Q826" s="319"/>
    </row>
    <row r="827" spans="1:253" s="315" customFormat="1" x14ac:dyDescent="0.25">
      <c r="A827" s="104">
        <v>6.3</v>
      </c>
      <c r="B827" s="43" t="s">
        <v>30</v>
      </c>
      <c r="C827" s="51">
        <v>54.9</v>
      </c>
      <c r="D827" s="597" t="s">
        <v>11</v>
      </c>
      <c r="E827" s="892"/>
      <c r="F827" s="498">
        <f t="shared" si="98"/>
        <v>0</v>
      </c>
      <c r="G827" s="277"/>
      <c r="H827" s="277"/>
      <c r="I827" s="257"/>
      <c r="M827" s="316"/>
      <c r="N827" s="317"/>
      <c r="O827" s="318"/>
      <c r="P827" s="319"/>
      <c r="Q827" s="319"/>
    </row>
    <row r="828" spans="1:253" s="315" customFormat="1" x14ac:dyDescent="0.25">
      <c r="A828" s="104">
        <v>6.4</v>
      </c>
      <c r="B828" s="43" t="s">
        <v>327</v>
      </c>
      <c r="C828" s="51">
        <v>32.520000000000003</v>
      </c>
      <c r="D828" s="597" t="s">
        <v>11</v>
      </c>
      <c r="E828" s="892"/>
      <c r="F828" s="498">
        <f t="shared" si="98"/>
        <v>0</v>
      </c>
      <c r="G828" s="277"/>
      <c r="H828" s="277"/>
      <c r="I828" s="257"/>
      <c r="M828" s="316"/>
      <c r="N828" s="317"/>
      <c r="O828" s="318"/>
      <c r="P828" s="319"/>
      <c r="Q828" s="319"/>
    </row>
    <row r="829" spans="1:253" s="315" customFormat="1" x14ac:dyDescent="0.25">
      <c r="A829" s="104">
        <v>6.5</v>
      </c>
      <c r="B829" s="43" t="s">
        <v>71</v>
      </c>
      <c r="C829" s="51">
        <v>36.86</v>
      </c>
      <c r="D829" s="597" t="s">
        <v>11</v>
      </c>
      <c r="E829" s="21"/>
      <c r="F829" s="498">
        <f t="shared" si="98"/>
        <v>0</v>
      </c>
      <c r="G829" s="277"/>
      <c r="H829" s="277"/>
      <c r="I829" s="257"/>
      <c r="M829" s="316"/>
      <c r="N829" s="317"/>
      <c r="O829" s="318"/>
      <c r="P829" s="319"/>
      <c r="Q829" s="319"/>
    </row>
    <row r="830" spans="1:253" s="315" customFormat="1" x14ac:dyDescent="0.25">
      <c r="A830" s="104">
        <v>6.6</v>
      </c>
      <c r="B830" s="43" t="s">
        <v>65</v>
      </c>
      <c r="C830" s="52">
        <v>24.4</v>
      </c>
      <c r="D830" s="26" t="s">
        <v>13</v>
      </c>
      <c r="E830" s="892"/>
      <c r="F830" s="498">
        <f t="shared" si="98"/>
        <v>0</v>
      </c>
      <c r="G830" s="277"/>
      <c r="H830" s="277"/>
      <c r="I830" s="257"/>
      <c r="M830" s="316"/>
      <c r="N830" s="317"/>
      <c r="O830" s="318"/>
      <c r="P830" s="319"/>
      <c r="Q830" s="319"/>
    </row>
    <row r="831" spans="1:253" s="315" customFormat="1" x14ac:dyDescent="0.25">
      <c r="A831" s="104">
        <v>6.7</v>
      </c>
      <c r="B831" s="43" t="s">
        <v>72</v>
      </c>
      <c r="C831" s="51">
        <v>83.1</v>
      </c>
      <c r="D831" s="26" t="s">
        <v>13</v>
      </c>
      <c r="E831" s="892"/>
      <c r="F831" s="498">
        <f t="shared" si="98"/>
        <v>0</v>
      </c>
      <c r="G831" s="277"/>
      <c r="H831" s="277"/>
      <c r="I831" s="257"/>
      <c r="M831" s="316"/>
      <c r="N831" s="317"/>
      <c r="O831" s="318"/>
      <c r="P831" s="319"/>
      <c r="Q831" s="319"/>
    </row>
    <row r="832" spans="1:253" s="315" customFormat="1" x14ac:dyDescent="0.25">
      <c r="A832" s="104">
        <v>6.8</v>
      </c>
      <c r="B832" s="43" t="s">
        <v>167</v>
      </c>
      <c r="C832" s="51">
        <v>24.4</v>
      </c>
      <c r="D832" s="26" t="s">
        <v>13</v>
      </c>
      <c r="E832" s="892"/>
      <c r="F832" s="498">
        <f t="shared" si="98"/>
        <v>0</v>
      </c>
      <c r="G832" s="277"/>
      <c r="H832" s="277"/>
      <c r="I832" s="257"/>
      <c r="M832" s="316"/>
      <c r="N832" s="317"/>
      <c r="O832" s="318"/>
      <c r="P832" s="319"/>
      <c r="Q832" s="319"/>
    </row>
    <row r="833" spans="1:17" s="315" customFormat="1" x14ac:dyDescent="0.25">
      <c r="A833" s="104">
        <v>6.9</v>
      </c>
      <c r="B833" s="43" t="s">
        <v>73</v>
      </c>
      <c r="C833" s="51">
        <v>156.53</v>
      </c>
      <c r="D833" s="597" t="s">
        <v>11</v>
      </c>
      <c r="E833" s="892"/>
      <c r="F833" s="498">
        <f t="shared" si="98"/>
        <v>0</v>
      </c>
      <c r="G833" s="277"/>
      <c r="H833" s="277"/>
      <c r="I833" s="257"/>
      <c r="M833" s="316"/>
      <c r="N833" s="317"/>
      <c r="O833" s="318"/>
      <c r="P833" s="319"/>
      <c r="Q833" s="319"/>
    </row>
    <row r="834" spans="1:17" s="315" customFormat="1" x14ac:dyDescent="0.25">
      <c r="A834" s="173">
        <v>6.1</v>
      </c>
      <c r="B834" s="23" t="s">
        <v>340</v>
      </c>
      <c r="C834" s="51">
        <v>1</v>
      </c>
      <c r="D834" s="303" t="s">
        <v>159</v>
      </c>
      <c r="E834" s="892"/>
      <c r="F834" s="498">
        <f>ROUND((E834*C834),2)</f>
        <v>0</v>
      </c>
      <c r="G834" s="277"/>
      <c r="H834" s="277"/>
      <c r="I834" s="257"/>
      <c r="M834" s="316"/>
      <c r="N834" s="317"/>
      <c r="O834" s="318"/>
      <c r="P834" s="319"/>
      <c r="Q834" s="319"/>
    </row>
    <row r="835" spans="1:17" s="315" customFormat="1" ht="7.5" customHeight="1" x14ac:dyDescent="0.25">
      <c r="A835" s="104"/>
      <c r="B835" s="43"/>
      <c r="C835" s="51"/>
      <c r="D835" s="26"/>
      <c r="E835" s="892"/>
      <c r="F835" s="498">
        <f t="shared" si="98"/>
        <v>0</v>
      </c>
      <c r="G835" s="277"/>
      <c r="H835" s="277"/>
      <c r="I835" s="257"/>
      <c r="M835" s="316"/>
      <c r="N835" s="317"/>
      <c r="O835" s="318"/>
      <c r="P835" s="319"/>
      <c r="Q835" s="319"/>
    </row>
    <row r="836" spans="1:17" s="315" customFormat="1" x14ac:dyDescent="0.25">
      <c r="A836" s="108">
        <v>7</v>
      </c>
      <c r="B836" s="46" t="s">
        <v>74</v>
      </c>
      <c r="C836" s="51"/>
      <c r="D836" s="26"/>
      <c r="E836" s="892"/>
      <c r="F836" s="498">
        <f t="shared" si="98"/>
        <v>0</v>
      </c>
      <c r="G836" s="277"/>
      <c r="H836" s="277"/>
      <c r="I836" s="257"/>
      <c r="M836" s="316"/>
      <c r="N836" s="317"/>
      <c r="O836" s="318"/>
      <c r="P836" s="319"/>
      <c r="Q836" s="319"/>
    </row>
    <row r="837" spans="1:17" s="315" customFormat="1" x14ac:dyDescent="0.25">
      <c r="A837" s="104">
        <v>7.1</v>
      </c>
      <c r="B837" s="43" t="s">
        <v>67</v>
      </c>
      <c r="C837" s="51">
        <v>1</v>
      </c>
      <c r="D837" s="26" t="s">
        <v>12</v>
      </c>
      <c r="E837" s="892"/>
      <c r="F837" s="498">
        <f t="shared" si="98"/>
        <v>0</v>
      </c>
      <c r="G837" s="277"/>
      <c r="H837" s="277"/>
      <c r="I837" s="257"/>
      <c r="M837" s="316"/>
      <c r="N837" s="317"/>
      <c r="O837" s="318"/>
      <c r="P837" s="319"/>
      <c r="Q837" s="319"/>
    </row>
    <row r="838" spans="1:17" s="315" customFormat="1" x14ac:dyDescent="0.25">
      <c r="A838" s="104">
        <v>7.2</v>
      </c>
      <c r="B838" s="23" t="s">
        <v>59</v>
      </c>
      <c r="C838" s="51">
        <v>25.82</v>
      </c>
      <c r="D838" s="26" t="s">
        <v>16</v>
      </c>
      <c r="E838" s="892"/>
      <c r="F838" s="498">
        <f t="shared" si="98"/>
        <v>0</v>
      </c>
      <c r="G838" s="277"/>
      <c r="H838" s="277"/>
      <c r="I838" s="257"/>
      <c r="M838" s="316"/>
      <c r="N838" s="317"/>
      <c r="O838" s="318"/>
      <c r="P838" s="319"/>
      <c r="Q838" s="319"/>
    </row>
    <row r="839" spans="1:17" s="315" customFormat="1" x14ac:dyDescent="0.25">
      <c r="A839" s="104">
        <v>7.3</v>
      </c>
      <c r="B839" s="611" t="s">
        <v>1273</v>
      </c>
      <c r="C839" s="51">
        <v>1</v>
      </c>
      <c r="D839" s="26" t="s">
        <v>12</v>
      </c>
      <c r="E839" s="892"/>
      <c r="F839" s="498">
        <f t="shared" si="98"/>
        <v>0</v>
      </c>
      <c r="G839" s="277"/>
      <c r="H839" s="277"/>
      <c r="I839" s="257"/>
      <c r="M839" s="316"/>
      <c r="N839" s="317"/>
      <c r="O839" s="318"/>
      <c r="P839" s="319"/>
      <c r="Q839" s="319"/>
    </row>
    <row r="840" spans="1:17" s="315" customFormat="1" x14ac:dyDescent="0.25">
      <c r="A840" s="104"/>
      <c r="B840" s="43"/>
      <c r="C840" s="51"/>
      <c r="D840" s="26"/>
      <c r="E840" s="892"/>
      <c r="F840" s="498">
        <f t="shared" si="98"/>
        <v>0</v>
      </c>
      <c r="G840" s="277"/>
      <c r="H840" s="277"/>
      <c r="I840" s="257"/>
      <c r="M840" s="316"/>
      <c r="N840" s="317"/>
      <c r="O840" s="318"/>
      <c r="P840" s="319"/>
      <c r="Q840" s="319"/>
    </row>
    <row r="841" spans="1:17" s="315" customFormat="1" x14ac:dyDescent="0.25">
      <c r="A841" s="108">
        <v>8</v>
      </c>
      <c r="B841" s="46" t="s">
        <v>328</v>
      </c>
      <c r="C841" s="51"/>
      <c r="D841" s="26"/>
      <c r="E841" s="892"/>
      <c r="F841" s="498">
        <f t="shared" si="98"/>
        <v>0</v>
      </c>
      <c r="G841" s="277"/>
      <c r="H841" s="277"/>
      <c r="I841" s="257"/>
      <c r="M841" s="316"/>
      <c r="N841" s="317"/>
      <c r="O841" s="318"/>
      <c r="P841" s="319"/>
      <c r="Q841" s="319"/>
    </row>
    <row r="842" spans="1:17" s="315" customFormat="1" x14ac:dyDescent="0.25">
      <c r="A842" s="104">
        <v>8.1</v>
      </c>
      <c r="B842" s="43" t="s">
        <v>236</v>
      </c>
      <c r="C842" s="51">
        <v>52.65</v>
      </c>
      <c r="D842" s="26" t="s">
        <v>13</v>
      </c>
      <c r="E842" s="892"/>
      <c r="F842" s="498">
        <f t="shared" si="98"/>
        <v>0</v>
      </c>
      <c r="G842" s="277"/>
      <c r="H842" s="277"/>
      <c r="I842" s="257"/>
      <c r="M842" s="316"/>
      <c r="N842" s="317"/>
      <c r="O842" s="318"/>
      <c r="P842" s="319"/>
      <c r="Q842" s="319"/>
    </row>
    <row r="843" spans="1:17" s="315" customFormat="1" ht="25.5" x14ac:dyDescent="0.25">
      <c r="A843" s="104">
        <v>8.1999999999999993</v>
      </c>
      <c r="B843" s="43" t="s">
        <v>329</v>
      </c>
      <c r="C843" s="51">
        <v>24</v>
      </c>
      <c r="D843" s="26" t="s">
        <v>13</v>
      </c>
      <c r="E843" s="892"/>
      <c r="F843" s="498">
        <f t="shared" si="98"/>
        <v>0</v>
      </c>
      <c r="G843" s="277"/>
      <c r="H843" s="277"/>
      <c r="I843" s="257"/>
      <c r="M843" s="316"/>
      <c r="N843" s="317"/>
      <c r="O843" s="318"/>
      <c r="P843" s="319"/>
      <c r="Q843" s="319"/>
    </row>
    <row r="844" spans="1:17" s="315" customFormat="1" x14ac:dyDescent="0.25">
      <c r="A844" s="104">
        <v>8.3000000000000007</v>
      </c>
      <c r="B844" s="43" t="s">
        <v>330</v>
      </c>
      <c r="C844" s="51">
        <v>7</v>
      </c>
      <c r="D844" s="26" t="s">
        <v>12</v>
      </c>
      <c r="E844" s="892"/>
      <c r="F844" s="498">
        <f t="shared" si="98"/>
        <v>0</v>
      </c>
      <c r="G844" s="277"/>
      <c r="H844" s="277"/>
      <c r="I844" s="257"/>
      <c r="M844" s="316"/>
      <c r="N844" s="317"/>
      <c r="O844" s="318"/>
      <c r="P844" s="319"/>
      <c r="Q844" s="319"/>
    </row>
    <row r="845" spans="1:17" s="315" customFormat="1" x14ac:dyDescent="0.25">
      <c r="A845" s="104">
        <v>8.4</v>
      </c>
      <c r="B845" s="43" t="s">
        <v>331</v>
      </c>
      <c r="C845" s="51">
        <v>6</v>
      </c>
      <c r="D845" s="26" t="s">
        <v>12</v>
      </c>
      <c r="E845" s="892"/>
      <c r="F845" s="498">
        <f t="shared" si="98"/>
        <v>0</v>
      </c>
      <c r="G845" s="277"/>
      <c r="H845" s="277"/>
      <c r="I845" s="257"/>
      <c r="M845" s="316"/>
      <c r="N845" s="317"/>
      <c r="O845" s="318"/>
      <c r="P845" s="319"/>
      <c r="Q845" s="319"/>
    </row>
    <row r="846" spans="1:17" s="315" customFormat="1" x14ac:dyDescent="0.25">
      <c r="A846" s="104">
        <v>8.5</v>
      </c>
      <c r="B846" s="357" t="s">
        <v>1272</v>
      </c>
      <c r="C846" s="51">
        <v>4</v>
      </c>
      <c r="D846" s="26" t="s">
        <v>12</v>
      </c>
      <c r="E846" s="892"/>
      <c r="F846" s="498">
        <f t="shared" si="98"/>
        <v>0</v>
      </c>
      <c r="G846" s="277"/>
      <c r="H846" s="277"/>
      <c r="I846" s="257"/>
      <c r="M846" s="316"/>
      <c r="N846" s="317"/>
      <c r="O846" s="318"/>
      <c r="P846" s="319"/>
      <c r="Q846" s="319"/>
    </row>
    <row r="847" spans="1:17" s="315" customFormat="1" x14ac:dyDescent="0.25">
      <c r="A847" s="104">
        <v>8.6</v>
      </c>
      <c r="B847" s="43" t="s">
        <v>332</v>
      </c>
      <c r="C847" s="51">
        <v>4</v>
      </c>
      <c r="D847" s="26" t="s">
        <v>12</v>
      </c>
      <c r="E847" s="892"/>
      <c r="F847" s="498">
        <f t="shared" si="98"/>
        <v>0</v>
      </c>
      <c r="G847" s="277"/>
      <c r="H847" s="277"/>
      <c r="I847" s="257"/>
      <c r="M847" s="316"/>
      <c r="N847" s="317"/>
      <c r="O847" s="318"/>
      <c r="P847" s="319"/>
      <c r="Q847" s="319"/>
    </row>
    <row r="848" spans="1:17" s="315" customFormat="1" x14ac:dyDescent="0.25">
      <c r="A848" s="104">
        <v>8.6999999999999993</v>
      </c>
      <c r="B848" s="23" t="s">
        <v>333</v>
      </c>
      <c r="C848" s="54">
        <v>1</v>
      </c>
      <c r="D848" s="26" t="s">
        <v>159</v>
      </c>
      <c r="E848" s="892"/>
      <c r="F848" s="498">
        <f t="shared" si="98"/>
        <v>0</v>
      </c>
      <c r="G848" s="277"/>
      <c r="H848" s="277"/>
      <c r="I848" s="257"/>
      <c r="M848" s="316"/>
      <c r="N848" s="317"/>
      <c r="O848" s="318"/>
      <c r="P848" s="319"/>
      <c r="Q848" s="319"/>
    </row>
    <row r="849" spans="1:17" s="315" customFormat="1" x14ac:dyDescent="0.25">
      <c r="A849" s="104">
        <v>8.8000000000000007</v>
      </c>
      <c r="B849" s="23" t="s">
        <v>334</v>
      </c>
      <c r="C849" s="54">
        <v>1</v>
      </c>
      <c r="D849" s="26" t="s">
        <v>159</v>
      </c>
      <c r="E849" s="892"/>
      <c r="F849" s="498">
        <f t="shared" si="98"/>
        <v>0</v>
      </c>
      <c r="G849" s="277"/>
      <c r="H849" s="277"/>
      <c r="I849" s="257"/>
      <c r="M849" s="316"/>
      <c r="N849" s="317"/>
      <c r="O849" s="318"/>
      <c r="P849" s="319"/>
      <c r="Q849" s="319"/>
    </row>
    <row r="850" spans="1:17" s="315" customFormat="1" x14ac:dyDescent="0.25">
      <c r="A850" s="104">
        <v>8.9</v>
      </c>
      <c r="B850" s="43" t="s">
        <v>576</v>
      </c>
      <c r="C850" s="51">
        <v>1</v>
      </c>
      <c r="D850" s="26" t="s">
        <v>159</v>
      </c>
      <c r="E850" s="892"/>
      <c r="F850" s="498">
        <f t="shared" si="98"/>
        <v>0</v>
      </c>
      <c r="G850" s="277"/>
      <c r="H850" s="277"/>
      <c r="I850" s="257"/>
      <c r="M850" s="316"/>
      <c r="N850" s="317"/>
      <c r="O850" s="318"/>
      <c r="P850" s="319"/>
      <c r="Q850" s="319"/>
    </row>
    <row r="851" spans="1:17" s="315" customFormat="1" x14ac:dyDescent="0.25">
      <c r="A851" s="104"/>
      <c r="B851" s="43"/>
      <c r="C851" s="51"/>
      <c r="D851" s="26"/>
      <c r="E851" s="892"/>
      <c r="F851" s="498">
        <f t="shared" si="98"/>
        <v>0</v>
      </c>
      <c r="G851" s="277"/>
      <c r="H851" s="277"/>
      <c r="I851" s="257"/>
      <c r="M851" s="316"/>
      <c r="N851" s="317"/>
      <c r="O851" s="318"/>
      <c r="P851" s="319"/>
      <c r="Q851" s="319"/>
    </row>
    <row r="852" spans="1:17" s="315" customFormat="1" x14ac:dyDescent="0.25">
      <c r="A852" s="108">
        <v>9</v>
      </c>
      <c r="B852" s="46" t="s">
        <v>335</v>
      </c>
      <c r="C852" s="51"/>
      <c r="D852" s="26"/>
      <c r="E852" s="892"/>
      <c r="F852" s="498"/>
      <c r="G852" s="277"/>
      <c r="H852" s="277"/>
      <c r="I852" s="257"/>
      <c r="M852" s="316"/>
      <c r="N852" s="317"/>
      <c r="O852" s="318"/>
      <c r="P852" s="319"/>
      <c r="Q852" s="319"/>
    </row>
    <row r="853" spans="1:17" s="315" customFormat="1" x14ac:dyDescent="0.25">
      <c r="A853" s="104">
        <v>9.1</v>
      </c>
      <c r="B853" s="43" t="s">
        <v>250</v>
      </c>
      <c r="C853" s="51">
        <v>4</v>
      </c>
      <c r="D853" s="26" t="s">
        <v>12</v>
      </c>
      <c r="E853" s="892"/>
      <c r="F853" s="498">
        <f t="shared" si="98"/>
        <v>0</v>
      </c>
      <c r="G853" s="277"/>
      <c r="H853" s="277"/>
      <c r="I853" s="257"/>
      <c r="M853" s="316"/>
      <c r="N853" s="317"/>
      <c r="O853" s="318"/>
      <c r="P853" s="319"/>
      <c r="Q853" s="319"/>
    </row>
    <row r="854" spans="1:17" s="315" customFormat="1" x14ac:dyDescent="0.25">
      <c r="A854" s="104">
        <v>9.1999999999999993</v>
      </c>
      <c r="B854" s="23" t="s">
        <v>200</v>
      </c>
      <c r="C854" s="51">
        <v>1</v>
      </c>
      <c r="D854" s="26" t="s">
        <v>12</v>
      </c>
      <c r="E854" s="892"/>
      <c r="F854" s="498">
        <f t="shared" si="98"/>
        <v>0</v>
      </c>
      <c r="G854" s="277"/>
      <c r="H854" s="277"/>
      <c r="I854" s="257"/>
      <c r="M854" s="316"/>
      <c r="N854" s="317"/>
      <c r="O854" s="318"/>
      <c r="P854" s="319"/>
      <c r="Q854" s="319"/>
    </row>
    <row r="855" spans="1:17" s="315" customFormat="1" x14ac:dyDescent="0.25">
      <c r="A855" s="104">
        <v>9.3000000000000007</v>
      </c>
      <c r="B855" s="23" t="s">
        <v>336</v>
      </c>
      <c r="C855" s="51">
        <v>2</v>
      </c>
      <c r="D855" s="26" t="s">
        <v>12</v>
      </c>
      <c r="E855" s="892"/>
      <c r="F855" s="498">
        <f t="shared" si="98"/>
        <v>0</v>
      </c>
      <c r="G855" s="277"/>
      <c r="H855" s="277"/>
      <c r="I855" s="257"/>
      <c r="M855" s="316"/>
      <c r="N855" s="317"/>
      <c r="O855" s="318"/>
      <c r="P855" s="319"/>
      <c r="Q855" s="319"/>
    </row>
    <row r="856" spans="1:17" s="315" customFormat="1" x14ac:dyDescent="0.25">
      <c r="A856" s="104"/>
      <c r="B856" s="53"/>
      <c r="C856" s="54"/>
      <c r="D856" s="26"/>
      <c r="E856" s="892"/>
      <c r="F856" s="498">
        <f t="shared" si="98"/>
        <v>0</v>
      </c>
      <c r="G856" s="277"/>
      <c r="H856" s="277"/>
      <c r="I856" s="257"/>
      <c r="M856" s="316"/>
      <c r="N856" s="317"/>
      <c r="O856" s="318"/>
      <c r="P856" s="319"/>
      <c r="Q856" s="319"/>
    </row>
    <row r="857" spans="1:17" s="315" customFormat="1" x14ac:dyDescent="0.25">
      <c r="A857" s="108">
        <v>10</v>
      </c>
      <c r="B857" s="56" t="s">
        <v>75</v>
      </c>
      <c r="C857" s="54"/>
      <c r="D857" s="55"/>
      <c r="E857" s="892"/>
      <c r="F857" s="498">
        <f t="shared" si="98"/>
        <v>0</v>
      </c>
      <c r="G857" s="277"/>
      <c r="H857" s="277"/>
      <c r="I857" s="257"/>
      <c r="M857" s="316"/>
      <c r="N857" s="317"/>
      <c r="O857" s="318"/>
      <c r="P857" s="319"/>
      <c r="Q857" s="319"/>
    </row>
    <row r="858" spans="1:17" s="315" customFormat="1" x14ac:dyDescent="0.25">
      <c r="A858" s="104">
        <v>10.1</v>
      </c>
      <c r="B858" s="134" t="s">
        <v>1037</v>
      </c>
      <c r="C858" s="54">
        <v>2</v>
      </c>
      <c r="D858" s="26" t="s">
        <v>12</v>
      </c>
      <c r="E858" s="892"/>
      <c r="F858" s="498">
        <f t="shared" si="98"/>
        <v>0</v>
      </c>
      <c r="G858" s="277"/>
      <c r="H858" s="277"/>
      <c r="I858" s="257"/>
      <c r="M858" s="377"/>
      <c r="N858" s="378"/>
      <c r="O858" s="318"/>
      <c r="P858" s="379"/>
      <c r="Q858" s="379"/>
    </row>
    <row r="859" spans="1:17" s="315" customFormat="1" x14ac:dyDescent="0.25">
      <c r="A859" s="104">
        <v>10.199999999999999</v>
      </c>
      <c r="B859" s="134" t="s">
        <v>337</v>
      </c>
      <c r="C859" s="54">
        <v>2</v>
      </c>
      <c r="D859" s="26" t="s">
        <v>12</v>
      </c>
      <c r="E859" s="892"/>
      <c r="F859" s="498">
        <f t="shared" si="98"/>
        <v>0</v>
      </c>
      <c r="G859" s="277"/>
      <c r="H859" s="277"/>
      <c r="I859" s="257"/>
      <c r="M859" s="377"/>
      <c r="N859" s="378"/>
      <c r="O859" s="318"/>
      <c r="P859" s="379"/>
      <c r="Q859" s="379"/>
    </row>
    <row r="860" spans="1:17" s="315" customFormat="1" x14ac:dyDescent="0.25">
      <c r="A860" s="104">
        <v>10.3</v>
      </c>
      <c r="B860" s="134" t="s">
        <v>76</v>
      </c>
      <c r="C860" s="54">
        <v>2</v>
      </c>
      <c r="D860" s="26" t="s">
        <v>12</v>
      </c>
      <c r="E860" s="57"/>
      <c r="F860" s="498">
        <f t="shared" si="98"/>
        <v>0</v>
      </c>
      <c r="G860" s="277"/>
      <c r="H860" s="277"/>
      <c r="I860" s="257"/>
      <c r="M860" s="377"/>
      <c r="N860" s="378"/>
      <c r="O860" s="318"/>
      <c r="P860" s="379"/>
      <c r="Q860" s="379"/>
    </row>
    <row r="861" spans="1:17" s="315" customFormat="1" x14ac:dyDescent="0.25">
      <c r="A861" s="104">
        <v>10.4</v>
      </c>
      <c r="B861" s="134" t="s">
        <v>1038</v>
      </c>
      <c r="C861" s="54">
        <v>2</v>
      </c>
      <c r="D861" s="26" t="s">
        <v>12</v>
      </c>
      <c r="E861" s="892"/>
      <c r="F861" s="498">
        <f t="shared" si="98"/>
        <v>0</v>
      </c>
      <c r="G861" s="277"/>
      <c r="H861" s="277"/>
      <c r="I861" s="257"/>
      <c r="M861" s="377"/>
      <c r="N861" s="378"/>
      <c r="O861" s="318"/>
      <c r="P861" s="379"/>
      <c r="Q861" s="379"/>
    </row>
    <row r="862" spans="1:17" s="315" customFormat="1" x14ac:dyDescent="0.25">
      <c r="A862" s="104">
        <v>10.5</v>
      </c>
      <c r="B862" s="134" t="s">
        <v>1039</v>
      </c>
      <c r="C862" s="54">
        <v>2</v>
      </c>
      <c r="D862" s="26" t="s">
        <v>12</v>
      </c>
      <c r="E862" s="57"/>
      <c r="F862" s="498">
        <f t="shared" si="98"/>
        <v>0</v>
      </c>
      <c r="G862" s="277"/>
      <c r="H862" s="277"/>
      <c r="I862" s="257"/>
      <c r="M862" s="377"/>
      <c r="N862" s="378"/>
      <c r="O862" s="318"/>
      <c r="P862" s="379"/>
      <c r="Q862" s="379"/>
    </row>
    <row r="863" spans="1:17" s="315" customFormat="1" x14ac:dyDescent="0.25">
      <c r="A863" s="104">
        <v>10.6</v>
      </c>
      <c r="B863" s="134" t="s">
        <v>338</v>
      </c>
      <c r="C863" s="54">
        <v>1</v>
      </c>
      <c r="D863" s="26" t="s">
        <v>12</v>
      </c>
      <c r="E863" s="906"/>
      <c r="F863" s="498">
        <f t="shared" si="98"/>
        <v>0</v>
      </c>
      <c r="G863" s="277"/>
      <c r="H863" s="277"/>
      <c r="I863" s="257"/>
      <c r="M863" s="377"/>
      <c r="N863" s="378"/>
      <c r="O863" s="318"/>
      <c r="P863" s="379"/>
      <c r="Q863" s="379"/>
    </row>
    <row r="864" spans="1:17" s="315" customFormat="1" x14ac:dyDescent="0.25">
      <c r="A864" s="104">
        <v>10.7</v>
      </c>
      <c r="B864" s="23" t="s">
        <v>339</v>
      </c>
      <c r="C864" s="54">
        <v>1</v>
      </c>
      <c r="D864" s="26" t="s">
        <v>12</v>
      </c>
      <c r="E864" s="892"/>
      <c r="F864" s="498">
        <f t="shared" si="98"/>
        <v>0</v>
      </c>
      <c r="G864" s="277"/>
      <c r="H864" s="277"/>
      <c r="I864" s="257"/>
      <c r="M864" s="377"/>
      <c r="N864" s="378"/>
      <c r="O864" s="318"/>
      <c r="P864" s="379"/>
      <c r="Q864" s="379"/>
    </row>
    <row r="865" spans="1:17" s="315" customFormat="1" x14ac:dyDescent="0.25">
      <c r="A865" s="582"/>
      <c r="B865" s="583" t="s">
        <v>169</v>
      </c>
      <c r="C865" s="588"/>
      <c r="D865" s="588"/>
      <c r="E865" s="898"/>
      <c r="F865" s="589">
        <f>ROUND(SUM(F802:F864),2)</f>
        <v>0</v>
      </c>
      <c r="G865" s="277"/>
      <c r="H865" s="277"/>
      <c r="I865" s="257"/>
      <c r="M865" s="316"/>
      <c r="N865" s="317"/>
      <c r="O865" s="318"/>
      <c r="P865" s="319"/>
      <c r="Q865" s="319"/>
    </row>
    <row r="866" spans="1:17" s="315" customFormat="1" x14ac:dyDescent="0.25">
      <c r="A866" s="582"/>
      <c r="B866" s="647"/>
      <c r="C866" s="588"/>
      <c r="D866" s="588"/>
      <c r="E866" s="898"/>
      <c r="F866" s="589"/>
      <c r="G866" s="277"/>
      <c r="H866" s="277"/>
      <c r="I866" s="257"/>
      <c r="M866" s="316"/>
      <c r="N866" s="317"/>
      <c r="O866" s="318"/>
      <c r="P866" s="319"/>
      <c r="Q866" s="319"/>
    </row>
    <row r="867" spans="1:17" s="309" customFormat="1" x14ac:dyDescent="0.25">
      <c r="A867" s="224" t="s">
        <v>68</v>
      </c>
      <c r="B867" s="1" t="s">
        <v>1040</v>
      </c>
      <c r="C867" s="143"/>
      <c r="D867" s="9"/>
      <c r="E867" s="174"/>
      <c r="F867" s="533">
        <f t="shared" ref="F867:F868" si="99">ROUND(C867*E867,2)</f>
        <v>0</v>
      </c>
      <c r="G867" s="305"/>
      <c r="H867" s="277"/>
      <c r="I867" s="563"/>
      <c r="J867" s="564"/>
      <c r="K867" s="564"/>
      <c r="L867" s="565"/>
      <c r="M867" s="565"/>
      <c r="N867" s="564"/>
      <c r="O867" s="523"/>
      <c r="P867" s="523"/>
    </row>
    <row r="868" spans="1:17" s="309" customFormat="1" x14ac:dyDescent="0.25">
      <c r="A868" s="240"/>
      <c r="B868" s="175"/>
      <c r="C868" s="143"/>
      <c r="D868" s="176"/>
      <c r="E868" s="174"/>
      <c r="F868" s="533">
        <f t="shared" si="99"/>
        <v>0</v>
      </c>
      <c r="G868" s="305"/>
      <c r="H868" s="277"/>
      <c r="I868" s="563"/>
      <c r="J868" s="564"/>
      <c r="K868" s="564"/>
      <c r="L868" s="565"/>
      <c r="M868" s="565"/>
      <c r="N868" s="564"/>
      <c r="O868" s="523"/>
      <c r="P868" s="523"/>
    </row>
    <row r="869" spans="1:17" s="309" customFormat="1" x14ac:dyDescent="0.25">
      <c r="A869" s="230">
        <v>1</v>
      </c>
      <c r="B869" s="1" t="s">
        <v>499</v>
      </c>
      <c r="C869" s="143">
        <v>1</v>
      </c>
      <c r="D869" s="176" t="s">
        <v>159</v>
      </c>
      <c r="E869" s="174"/>
      <c r="F869" s="533">
        <f>ROUND(C869*E869,2)</f>
        <v>0</v>
      </c>
      <c r="G869" s="305"/>
      <c r="H869" s="277"/>
      <c r="I869" s="563"/>
      <c r="J869" s="564"/>
      <c r="K869" s="564"/>
      <c r="L869" s="565"/>
      <c r="M869" s="565"/>
      <c r="N869" s="564"/>
      <c r="O869" s="523"/>
      <c r="P869" s="523"/>
    </row>
    <row r="870" spans="1:17" s="309" customFormat="1" x14ac:dyDescent="0.25">
      <c r="A870" s="241"/>
      <c r="B870" s="134"/>
      <c r="C870" s="143"/>
      <c r="D870" s="176"/>
      <c r="E870" s="174"/>
      <c r="F870" s="533"/>
      <c r="G870" s="305"/>
      <c r="H870" s="277"/>
      <c r="I870" s="563"/>
      <c r="J870" s="564"/>
      <c r="K870" s="564"/>
      <c r="L870" s="565"/>
      <c r="M870" s="565"/>
      <c r="N870" s="564"/>
      <c r="O870" s="523"/>
      <c r="P870" s="523"/>
    </row>
    <row r="871" spans="1:17" s="309" customFormat="1" x14ac:dyDescent="0.25">
      <c r="A871" s="230">
        <v>2</v>
      </c>
      <c r="B871" s="177" t="s">
        <v>23</v>
      </c>
      <c r="C871" s="143"/>
      <c r="D871" s="176"/>
      <c r="E871" s="174"/>
      <c r="F871" s="533">
        <f t="shared" ref="F871" si="100">ROUND(C871*E871,2)</f>
        <v>0</v>
      </c>
      <c r="G871" s="305"/>
      <c r="H871" s="277"/>
      <c r="I871" s="563"/>
      <c r="J871" s="564"/>
      <c r="K871" s="564"/>
      <c r="L871" s="565"/>
      <c r="M871" s="565"/>
      <c r="N871" s="564"/>
      <c r="O871" s="523"/>
      <c r="P871" s="523"/>
    </row>
    <row r="872" spans="1:17" s="309" customFormat="1" x14ac:dyDescent="0.25">
      <c r="A872" s="242">
        <v>2.1</v>
      </c>
      <c r="B872" s="178" t="s">
        <v>1041</v>
      </c>
      <c r="C872" s="143">
        <v>66.55</v>
      </c>
      <c r="D872" s="13" t="s">
        <v>7</v>
      </c>
      <c r="E872" s="174"/>
      <c r="F872" s="533">
        <f>ROUND(C872*E872,2)</f>
        <v>0</v>
      </c>
      <c r="G872" s="305"/>
      <c r="H872" s="277"/>
      <c r="I872" s="563"/>
      <c r="J872" s="564"/>
      <c r="K872" s="564"/>
      <c r="L872" s="565"/>
      <c r="M872" s="565"/>
      <c r="N872" s="564"/>
      <c r="O872" s="523"/>
      <c r="P872" s="523"/>
    </row>
    <row r="873" spans="1:17" s="309" customFormat="1" x14ac:dyDescent="0.25">
      <c r="A873" s="242">
        <v>2.2000000000000002</v>
      </c>
      <c r="B873" s="178" t="s">
        <v>516</v>
      </c>
      <c r="C873" s="143">
        <v>38.96</v>
      </c>
      <c r="D873" s="13" t="s">
        <v>8</v>
      </c>
      <c r="E873" s="174"/>
      <c r="F873" s="533">
        <f>ROUND(C873*E873,2)</f>
        <v>0</v>
      </c>
      <c r="G873" s="305"/>
      <c r="H873" s="277"/>
      <c r="I873" s="563"/>
      <c r="J873" s="564"/>
      <c r="K873" s="564"/>
      <c r="L873" s="565"/>
      <c r="M873" s="565"/>
      <c r="N873" s="564"/>
      <c r="O873" s="523"/>
      <c r="P873" s="523"/>
    </row>
    <row r="874" spans="1:17" s="309" customFormat="1" x14ac:dyDescent="0.25">
      <c r="A874" s="242">
        <v>2.2999999999999998</v>
      </c>
      <c r="B874" s="141" t="s">
        <v>1042</v>
      </c>
      <c r="C874" s="143">
        <v>33.11</v>
      </c>
      <c r="D874" s="13" t="s">
        <v>25</v>
      </c>
      <c r="E874" s="174"/>
      <c r="F874" s="533">
        <f>ROUND(C874*E874,2)</f>
        <v>0</v>
      </c>
      <c r="G874" s="305"/>
      <c r="H874" s="277"/>
      <c r="I874" s="563"/>
      <c r="J874" s="564"/>
      <c r="K874" s="564"/>
      <c r="L874" s="565"/>
      <c r="M874" s="565"/>
      <c r="N874" s="564"/>
      <c r="O874" s="523"/>
      <c r="P874" s="523"/>
    </row>
    <row r="875" spans="1:17" s="309" customFormat="1" x14ac:dyDescent="0.25">
      <c r="A875" s="240"/>
      <c r="B875" s="175"/>
      <c r="C875" s="143"/>
      <c r="D875" s="176"/>
      <c r="E875" s="174"/>
      <c r="F875" s="533"/>
      <c r="G875" s="305"/>
      <c r="H875" s="277"/>
      <c r="I875" s="563"/>
      <c r="J875" s="564"/>
      <c r="K875" s="564"/>
      <c r="L875" s="565"/>
      <c r="M875" s="565"/>
      <c r="N875" s="564"/>
      <c r="O875" s="523"/>
      <c r="P875" s="523"/>
    </row>
    <row r="876" spans="1:17" s="309" customFormat="1" ht="14.25" x14ac:dyDescent="0.25">
      <c r="A876" s="230">
        <v>3</v>
      </c>
      <c r="B876" s="1" t="s">
        <v>1043</v>
      </c>
      <c r="C876" s="179"/>
      <c r="D876" s="180"/>
      <c r="E876" s="181"/>
      <c r="F876" s="533">
        <f t="shared" ref="F876:F887" si="101">ROUND(C876*E876,2)</f>
        <v>0</v>
      </c>
      <c r="G876" s="305"/>
      <c r="H876" s="277"/>
      <c r="I876" s="563"/>
      <c r="J876" s="564"/>
      <c r="K876" s="564"/>
      <c r="L876" s="565"/>
      <c r="M876" s="565"/>
      <c r="N876" s="564"/>
      <c r="O876" s="523"/>
      <c r="P876" s="523"/>
    </row>
    <row r="877" spans="1:17" s="309" customFormat="1" ht="14.25" x14ac:dyDescent="0.25">
      <c r="A877" s="242">
        <v>3.1</v>
      </c>
      <c r="B877" s="134" t="s">
        <v>1044</v>
      </c>
      <c r="C877" s="143">
        <v>6.88</v>
      </c>
      <c r="D877" s="13" t="s">
        <v>10</v>
      </c>
      <c r="E877" s="174"/>
      <c r="F877" s="533">
        <f t="shared" si="101"/>
        <v>0</v>
      </c>
      <c r="G877" s="305"/>
      <c r="H877" s="277"/>
      <c r="I877" s="563"/>
      <c r="J877" s="564"/>
      <c r="K877" s="564"/>
      <c r="L877" s="565"/>
      <c r="M877" s="565"/>
      <c r="N877" s="564"/>
      <c r="O877" s="523"/>
      <c r="P877" s="523"/>
    </row>
    <row r="878" spans="1:17" s="309" customFormat="1" ht="14.25" x14ac:dyDescent="0.25">
      <c r="A878" s="242">
        <v>3.2</v>
      </c>
      <c r="B878" s="134" t="s">
        <v>1045</v>
      </c>
      <c r="C878" s="143">
        <v>13.01</v>
      </c>
      <c r="D878" s="13" t="s">
        <v>10</v>
      </c>
      <c r="E878" s="174"/>
      <c r="F878" s="533">
        <f t="shared" si="101"/>
        <v>0</v>
      </c>
      <c r="G878" s="305"/>
      <c r="H878" s="277"/>
      <c r="I878" s="563"/>
      <c r="J878" s="564"/>
      <c r="K878" s="564"/>
      <c r="L878" s="565"/>
      <c r="M878" s="565"/>
      <c r="N878" s="564"/>
      <c r="O878" s="523"/>
      <c r="P878" s="523"/>
    </row>
    <row r="879" spans="1:17" s="309" customFormat="1" ht="14.25" x14ac:dyDescent="0.25">
      <c r="A879" s="242">
        <v>3.3</v>
      </c>
      <c r="B879" s="134" t="s">
        <v>1046</v>
      </c>
      <c r="C879" s="143">
        <v>5.13</v>
      </c>
      <c r="D879" s="13" t="s">
        <v>10</v>
      </c>
      <c r="E879" s="174"/>
      <c r="F879" s="533">
        <f t="shared" si="101"/>
        <v>0</v>
      </c>
      <c r="G879" s="305"/>
      <c r="H879" s="277"/>
      <c r="I879" s="563"/>
      <c r="J879" s="564"/>
      <c r="K879" s="564"/>
      <c r="L879" s="565"/>
      <c r="M879" s="565"/>
      <c r="N879" s="564"/>
      <c r="O879" s="523"/>
      <c r="P879" s="523"/>
    </row>
    <row r="880" spans="1:17" s="309" customFormat="1" ht="14.25" x14ac:dyDescent="0.25">
      <c r="A880" s="242">
        <v>3.4</v>
      </c>
      <c r="B880" s="134" t="s">
        <v>1047</v>
      </c>
      <c r="C880" s="143">
        <v>2.09</v>
      </c>
      <c r="D880" s="13" t="s">
        <v>10</v>
      </c>
      <c r="E880" s="174"/>
      <c r="F880" s="533">
        <f t="shared" si="101"/>
        <v>0</v>
      </c>
      <c r="G880" s="305"/>
      <c r="H880" s="277"/>
      <c r="I880" s="563"/>
      <c r="J880" s="564"/>
      <c r="K880" s="564"/>
      <c r="L880" s="565"/>
      <c r="M880" s="565"/>
      <c r="N880" s="564"/>
      <c r="O880" s="523"/>
      <c r="P880" s="523"/>
    </row>
    <row r="881" spans="1:16" s="309" customFormat="1" ht="14.25" x14ac:dyDescent="0.25">
      <c r="A881" s="242">
        <v>3.5</v>
      </c>
      <c r="B881" s="134" t="s">
        <v>1048</v>
      </c>
      <c r="C881" s="143">
        <v>3.14</v>
      </c>
      <c r="D881" s="13" t="s">
        <v>10</v>
      </c>
      <c r="E881" s="174"/>
      <c r="F881" s="533">
        <f t="shared" si="101"/>
        <v>0</v>
      </c>
      <c r="G881" s="305"/>
      <c r="H881" s="277"/>
      <c r="I881" s="563"/>
      <c r="J881" s="564"/>
      <c r="K881" s="564"/>
      <c r="L881" s="565"/>
      <c r="M881" s="565"/>
      <c r="N881" s="564"/>
      <c r="O881" s="523"/>
      <c r="P881" s="523"/>
    </row>
    <row r="882" spans="1:16" s="309" customFormat="1" ht="14.25" x14ac:dyDescent="0.25">
      <c r="A882" s="242">
        <v>3.6</v>
      </c>
      <c r="B882" s="134" t="s">
        <v>1049</v>
      </c>
      <c r="C882" s="143">
        <v>4.09</v>
      </c>
      <c r="D882" s="13" t="s">
        <v>10</v>
      </c>
      <c r="E882" s="174"/>
      <c r="F882" s="533">
        <f t="shared" si="101"/>
        <v>0</v>
      </c>
      <c r="G882" s="305"/>
      <c r="H882" s="277"/>
      <c r="I882" s="563"/>
      <c r="J882" s="564"/>
      <c r="K882" s="564"/>
      <c r="L882" s="565"/>
      <c r="M882" s="565"/>
      <c r="N882" s="564"/>
      <c r="O882" s="523"/>
      <c r="P882" s="523"/>
    </row>
    <row r="883" spans="1:16" s="309" customFormat="1" ht="14.25" x14ac:dyDescent="0.25">
      <c r="A883" s="242">
        <v>3.7</v>
      </c>
      <c r="B883" s="134" t="s">
        <v>1050</v>
      </c>
      <c r="C883" s="143">
        <v>2.0499999999999998</v>
      </c>
      <c r="D883" s="13" t="s">
        <v>10</v>
      </c>
      <c r="E883" s="174"/>
      <c r="F883" s="533">
        <f t="shared" si="101"/>
        <v>0</v>
      </c>
      <c r="G883" s="305"/>
      <c r="H883" s="277"/>
      <c r="I883" s="563"/>
      <c r="J883" s="564"/>
      <c r="K883" s="564"/>
      <c r="L883" s="565"/>
      <c r="M883" s="565"/>
      <c r="N883" s="564"/>
      <c r="O883" s="523"/>
      <c r="P883" s="523"/>
    </row>
    <row r="884" spans="1:16" s="309" customFormat="1" x14ac:dyDescent="0.25">
      <c r="A884" s="242">
        <v>3.8</v>
      </c>
      <c r="B884" s="134" t="s">
        <v>1051</v>
      </c>
      <c r="C884" s="143">
        <v>1.0900000000000001</v>
      </c>
      <c r="D884" s="13" t="s">
        <v>10</v>
      </c>
      <c r="E884" s="174"/>
      <c r="F884" s="533">
        <f t="shared" si="101"/>
        <v>0</v>
      </c>
      <c r="G884" s="305"/>
      <c r="H884" s="277"/>
      <c r="I884" s="563"/>
      <c r="J884" s="564"/>
      <c r="K884" s="564"/>
      <c r="L884" s="565"/>
      <c r="M884" s="565"/>
      <c r="N884" s="564"/>
      <c r="O884" s="523"/>
      <c r="P884" s="523"/>
    </row>
    <row r="885" spans="1:16" s="309" customFormat="1" ht="14.25" x14ac:dyDescent="0.25">
      <c r="A885" s="242">
        <v>3.9</v>
      </c>
      <c r="B885" s="134" t="s">
        <v>1052</v>
      </c>
      <c r="C885" s="143">
        <v>27.78</v>
      </c>
      <c r="D885" s="13" t="s">
        <v>10</v>
      </c>
      <c r="E885" s="174"/>
      <c r="F885" s="533">
        <f t="shared" si="101"/>
        <v>0</v>
      </c>
      <c r="G885" s="305"/>
      <c r="H885" s="277"/>
      <c r="I885" s="563"/>
      <c r="J885" s="564"/>
      <c r="K885" s="564"/>
      <c r="L885" s="565"/>
      <c r="M885" s="565"/>
      <c r="N885" s="564"/>
      <c r="O885" s="523"/>
      <c r="P885" s="523"/>
    </row>
    <row r="886" spans="1:16" s="309" customFormat="1" x14ac:dyDescent="0.25">
      <c r="A886" s="240"/>
      <c r="B886" s="175"/>
      <c r="C886" s="143"/>
      <c r="D886" s="176"/>
      <c r="E886" s="174"/>
      <c r="F886" s="533">
        <f t="shared" si="101"/>
        <v>0</v>
      </c>
      <c r="G886" s="305"/>
      <c r="H886" s="277"/>
      <c r="I886" s="563"/>
      <c r="J886" s="564"/>
      <c r="K886" s="564"/>
      <c r="L886" s="565"/>
      <c r="M886" s="565"/>
      <c r="N886" s="564"/>
      <c r="O886" s="523"/>
      <c r="P886" s="523"/>
    </row>
    <row r="887" spans="1:16" s="309" customFormat="1" x14ac:dyDescent="0.25">
      <c r="A887" s="230">
        <v>4</v>
      </c>
      <c r="B887" s="169" t="s">
        <v>187</v>
      </c>
      <c r="C887" s="179"/>
      <c r="D887" s="180"/>
      <c r="E887" s="174"/>
      <c r="F887" s="533">
        <f t="shared" si="101"/>
        <v>0</v>
      </c>
      <c r="G887" s="305"/>
      <c r="H887" s="277"/>
      <c r="I887" s="563"/>
      <c r="J887" s="564"/>
      <c r="K887" s="564"/>
      <c r="L887" s="565"/>
      <c r="M887" s="565"/>
      <c r="N887" s="564"/>
      <c r="O887" s="523"/>
      <c r="P887" s="523"/>
    </row>
    <row r="888" spans="1:16" s="309" customFormat="1" x14ac:dyDescent="0.25">
      <c r="A888" s="242">
        <v>4.0999999999999996</v>
      </c>
      <c r="B888" s="134" t="s">
        <v>1274</v>
      </c>
      <c r="C888" s="182">
        <v>62.6</v>
      </c>
      <c r="D888" s="171" t="s">
        <v>11</v>
      </c>
      <c r="E888" s="174"/>
      <c r="F888" s="533">
        <f>ROUND(C888*E888,2)</f>
        <v>0</v>
      </c>
      <c r="G888" s="305"/>
      <c r="H888" s="277"/>
      <c r="I888" s="563"/>
      <c r="J888" s="564"/>
      <c r="K888" s="564"/>
      <c r="L888" s="565"/>
      <c r="M888" s="565"/>
      <c r="N888" s="564"/>
      <c r="O888" s="523"/>
      <c r="P888" s="523"/>
    </row>
    <row r="889" spans="1:16" s="309" customFormat="1" x14ac:dyDescent="0.25">
      <c r="A889" s="242">
        <v>4.2</v>
      </c>
      <c r="B889" s="134" t="s">
        <v>1275</v>
      </c>
      <c r="C889" s="182">
        <v>291.64999999999998</v>
      </c>
      <c r="D889" s="171" t="s">
        <v>11</v>
      </c>
      <c r="E889" s="174"/>
      <c r="F889" s="533">
        <f>ROUND(C889*E889,2)</f>
        <v>0</v>
      </c>
      <c r="G889" s="305"/>
      <c r="H889" s="277"/>
      <c r="I889" s="563"/>
      <c r="J889" s="564"/>
      <c r="K889" s="564"/>
      <c r="L889" s="565"/>
      <c r="M889" s="565"/>
      <c r="N889" s="564"/>
      <c r="O889" s="523"/>
      <c r="P889" s="523"/>
    </row>
    <row r="890" spans="1:16" s="309" customFormat="1" x14ac:dyDescent="0.25">
      <c r="A890" s="240"/>
      <c r="B890" s="175"/>
      <c r="C890" s="182"/>
      <c r="D890" s="176"/>
      <c r="E890" s="174"/>
      <c r="F890" s="533">
        <f>ROUND(C890*E890,2)</f>
        <v>0</v>
      </c>
      <c r="G890" s="305"/>
      <c r="H890" s="277"/>
      <c r="I890" s="563"/>
      <c r="J890" s="564"/>
      <c r="K890" s="564"/>
      <c r="L890" s="565"/>
      <c r="M890" s="565"/>
      <c r="N890" s="564"/>
      <c r="O890" s="523"/>
      <c r="P890" s="523"/>
    </row>
    <row r="891" spans="1:16" s="309" customFormat="1" x14ac:dyDescent="0.25">
      <c r="A891" s="230">
        <v>5</v>
      </c>
      <c r="B891" s="169" t="s">
        <v>1053</v>
      </c>
      <c r="C891" s="182"/>
      <c r="D891" s="180"/>
      <c r="E891" s="181"/>
      <c r="F891" s="533">
        <f t="shared" ref="F891:F899" si="102">ROUND(C891*E891,2)</f>
        <v>0</v>
      </c>
      <c r="G891" s="305"/>
      <c r="H891" s="277"/>
      <c r="I891" s="563"/>
      <c r="J891" s="564"/>
      <c r="K891" s="564"/>
      <c r="L891" s="565"/>
      <c r="M891" s="565"/>
      <c r="N891" s="564"/>
      <c r="O891" s="523"/>
      <c r="P891" s="523"/>
    </row>
    <row r="892" spans="1:16" s="309" customFormat="1" x14ac:dyDescent="0.25">
      <c r="A892" s="242">
        <v>5.0999999999999996</v>
      </c>
      <c r="B892" s="134" t="s">
        <v>28</v>
      </c>
      <c r="C892" s="143">
        <v>298.01</v>
      </c>
      <c r="D892" s="171" t="s">
        <v>11</v>
      </c>
      <c r="E892" s="174"/>
      <c r="F892" s="533">
        <f t="shared" si="102"/>
        <v>0</v>
      </c>
      <c r="G892" s="305"/>
      <c r="H892" s="277"/>
      <c r="I892" s="563"/>
      <c r="J892" s="564"/>
      <c r="K892" s="564"/>
      <c r="L892" s="565"/>
      <c r="M892" s="565"/>
      <c r="N892" s="564"/>
      <c r="O892" s="523"/>
      <c r="P892" s="523"/>
    </row>
    <row r="893" spans="1:16" s="309" customFormat="1" x14ac:dyDescent="0.25">
      <c r="A893" s="242">
        <v>5.2</v>
      </c>
      <c r="B893" s="134" t="s">
        <v>83</v>
      </c>
      <c r="C893" s="143">
        <f>407.54+194.34</f>
        <v>601.88</v>
      </c>
      <c r="D893" s="171" t="s">
        <v>11</v>
      </c>
      <c r="E893" s="174"/>
      <c r="F893" s="533">
        <f t="shared" si="102"/>
        <v>0</v>
      </c>
      <c r="G893" s="305"/>
      <c r="H893" s="277"/>
      <c r="I893" s="563"/>
      <c r="J893" s="564"/>
      <c r="K893" s="564"/>
      <c r="L893" s="565"/>
      <c r="M893" s="565"/>
      <c r="N893" s="564"/>
      <c r="O893" s="523"/>
      <c r="P893" s="523"/>
    </row>
    <row r="894" spans="1:16" s="309" customFormat="1" x14ac:dyDescent="0.25">
      <c r="A894" s="242">
        <v>5.3</v>
      </c>
      <c r="B894" s="134" t="s">
        <v>58</v>
      </c>
      <c r="C894" s="143">
        <v>208.54</v>
      </c>
      <c r="D894" s="171" t="s">
        <v>11</v>
      </c>
      <c r="E894" s="174"/>
      <c r="F894" s="533">
        <f t="shared" si="102"/>
        <v>0</v>
      </c>
      <c r="G894" s="305"/>
      <c r="H894" s="277"/>
      <c r="I894" s="563"/>
      <c r="J894" s="564"/>
      <c r="K894" s="564"/>
      <c r="L894" s="565"/>
      <c r="M894" s="565"/>
      <c r="N894" s="564"/>
      <c r="O894" s="523"/>
      <c r="P894" s="523"/>
    </row>
    <row r="895" spans="1:16" s="309" customFormat="1" x14ac:dyDescent="0.25">
      <c r="A895" s="242">
        <v>5.5</v>
      </c>
      <c r="B895" s="134" t="s">
        <v>32</v>
      </c>
      <c r="C895" s="143">
        <v>256.93</v>
      </c>
      <c r="D895" s="171" t="s">
        <v>13</v>
      </c>
      <c r="E895" s="174"/>
      <c r="F895" s="533">
        <f t="shared" si="102"/>
        <v>0</v>
      </c>
      <c r="G895" s="305"/>
      <c r="H895" s="277"/>
      <c r="I895" s="563"/>
      <c r="J895" s="564"/>
      <c r="K895" s="564"/>
      <c r="L895" s="565"/>
      <c r="M895" s="565"/>
      <c r="N895" s="564"/>
      <c r="O895" s="523"/>
      <c r="P895" s="523"/>
    </row>
    <row r="896" spans="1:16" s="309" customFormat="1" x14ac:dyDescent="0.25">
      <c r="A896" s="242">
        <v>5.6</v>
      </c>
      <c r="B896" s="134" t="s">
        <v>201</v>
      </c>
      <c r="C896" s="143">
        <v>213.7</v>
      </c>
      <c r="D896" s="171" t="s">
        <v>11</v>
      </c>
      <c r="E896" s="174"/>
      <c r="F896" s="533">
        <f t="shared" si="102"/>
        <v>0</v>
      </c>
      <c r="G896" s="305"/>
      <c r="H896" s="277"/>
      <c r="I896" s="563"/>
      <c r="J896" s="564"/>
      <c r="K896" s="564"/>
      <c r="L896" s="565"/>
      <c r="M896" s="565"/>
      <c r="N896" s="564"/>
      <c r="O896" s="523"/>
      <c r="P896" s="523"/>
    </row>
    <row r="897" spans="1:16" s="309" customFormat="1" x14ac:dyDescent="0.25">
      <c r="A897" s="242">
        <v>5.7</v>
      </c>
      <c r="B897" s="134" t="s">
        <v>1067</v>
      </c>
      <c r="C897" s="143">
        <v>147.41999999999999</v>
      </c>
      <c r="D897" s="171" t="s">
        <v>11</v>
      </c>
      <c r="E897" s="174"/>
      <c r="F897" s="533">
        <f t="shared" si="102"/>
        <v>0</v>
      </c>
      <c r="G897" s="305"/>
      <c r="H897" s="277"/>
      <c r="I897" s="563"/>
      <c r="J897" s="564"/>
      <c r="K897" s="564"/>
      <c r="L897" s="565"/>
      <c r="M897" s="565"/>
      <c r="N897" s="564"/>
      <c r="O897" s="523"/>
      <c r="P897" s="523"/>
    </row>
    <row r="898" spans="1:16" s="309" customFormat="1" x14ac:dyDescent="0.25">
      <c r="A898" s="242">
        <v>5.8</v>
      </c>
      <c r="B898" s="134" t="s">
        <v>1054</v>
      </c>
      <c r="C898" s="143">
        <f>20.4*2+10.4*2</f>
        <v>61.6</v>
      </c>
      <c r="D898" s="171" t="s">
        <v>13</v>
      </c>
      <c r="E898" s="174"/>
      <c r="F898" s="533">
        <f t="shared" si="102"/>
        <v>0</v>
      </c>
      <c r="G898" s="305"/>
      <c r="H898" s="277"/>
      <c r="I898" s="563"/>
      <c r="J898" s="564"/>
      <c r="K898" s="564"/>
      <c r="L898" s="565"/>
      <c r="M898" s="565"/>
      <c r="N898" s="564"/>
      <c r="O898" s="523"/>
      <c r="P898" s="523"/>
    </row>
    <row r="899" spans="1:16" s="309" customFormat="1" x14ac:dyDescent="0.25">
      <c r="A899" s="242">
        <v>5.9</v>
      </c>
      <c r="B899" s="134" t="s">
        <v>1055</v>
      </c>
      <c r="C899" s="143">
        <v>48.52</v>
      </c>
      <c r="D899" s="171" t="s">
        <v>11</v>
      </c>
      <c r="E899" s="174"/>
      <c r="F899" s="533">
        <f t="shared" si="102"/>
        <v>0</v>
      </c>
      <c r="G899" s="305"/>
      <c r="H899" s="277"/>
      <c r="I899" s="563"/>
      <c r="J899" s="564"/>
      <c r="K899" s="564"/>
      <c r="L899" s="565"/>
      <c r="M899" s="565"/>
      <c r="N899" s="564"/>
      <c r="O899" s="523"/>
      <c r="P899" s="523"/>
    </row>
    <row r="900" spans="1:16" s="309" customFormat="1" x14ac:dyDescent="0.25">
      <c r="A900" s="240">
        <v>5.0999999999999996</v>
      </c>
      <c r="B900" s="134" t="s">
        <v>1056</v>
      </c>
      <c r="C900" s="143">
        <v>33.94</v>
      </c>
      <c r="D900" s="171" t="s">
        <v>13</v>
      </c>
      <c r="E900" s="174"/>
      <c r="F900" s="533">
        <f>ROUND(C900*E900,2)</f>
        <v>0</v>
      </c>
      <c r="G900" s="305"/>
      <c r="H900" s="277"/>
      <c r="I900" s="563"/>
      <c r="J900" s="564"/>
      <c r="K900" s="564"/>
      <c r="L900" s="565"/>
      <c r="M900" s="565"/>
      <c r="N900" s="564"/>
      <c r="O900" s="523"/>
      <c r="P900" s="523"/>
    </row>
    <row r="901" spans="1:16" s="309" customFormat="1" x14ac:dyDescent="0.25">
      <c r="A901" s="240">
        <v>5.1100000000000003</v>
      </c>
      <c r="B901" s="134" t="s">
        <v>1057</v>
      </c>
      <c r="C901" s="143">
        <v>16.559999999999999</v>
      </c>
      <c r="D901" s="171" t="s">
        <v>11</v>
      </c>
      <c r="E901" s="174"/>
      <c r="F901" s="533">
        <f>ROUND(C901*E901,2)</f>
        <v>0</v>
      </c>
      <c r="G901" s="305"/>
      <c r="H901" s="277"/>
      <c r="I901" s="563"/>
      <c r="J901" s="564"/>
      <c r="K901" s="564"/>
      <c r="L901" s="565"/>
      <c r="M901" s="565"/>
      <c r="N901" s="564"/>
      <c r="O901" s="523"/>
      <c r="P901" s="523"/>
    </row>
    <row r="902" spans="1:16" s="309" customFormat="1" x14ac:dyDescent="0.25">
      <c r="A902" s="240">
        <v>5.12</v>
      </c>
      <c r="B902" s="134" t="s">
        <v>1058</v>
      </c>
      <c r="C902" s="143">
        <v>810.42</v>
      </c>
      <c r="D902" s="171" t="s">
        <v>11</v>
      </c>
      <c r="E902" s="174"/>
      <c r="F902" s="533">
        <f>ROUND(C902*E902,2)</f>
        <v>0</v>
      </c>
      <c r="G902" s="305"/>
      <c r="H902" s="277"/>
      <c r="I902" s="563"/>
      <c r="J902" s="564"/>
      <c r="K902" s="564"/>
      <c r="L902" s="565"/>
      <c r="M902" s="565"/>
      <c r="N902" s="564"/>
      <c r="O902" s="523"/>
      <c r="P902" s="523"/>
    </row>
    <row r="903" spans="1:16" s="309" customFormat="1" x14ac:dyDescent="0.25">
      <c r="A903" s="240">
        <v>5.13</v>
      </c>
      <c r="B903" s="175" t="s">
        <v>1068</v>
      </c>
      <c r="C903" s="143">
        <v>1</v>
      </c>
      <c r="D903" s="159" t="s">
        <v>33</v>
      </c>
      <c r="E903" s="174"/>
      <c r="F903" s="533">
        <f>ROUND(C903*E903,2)</f>
        <v>0</v>
      </c>
      <c r="G903" s="305"/>
      <c r="H903" s="277"/>
      <c r="I903" s="563"/>
      <c r="J903" s="564"/>
      <c r="K903" s="564"/>
      <c r="L903" s="565"/>
      <c r="M903" s="648"/>
      <c r="N903" s="564"/>
      <c r="O903" s="523"/>
      <c r="P903" s="523"/>
    </row>
    <row r="904" spans="1:16" s="309" customFormat="1" x14ac:dyDescent="0.25">
      <c r="A904" s="242"/>
      <c r="B904" s="183"/>
      <c r="C904" s="143"/>
      <c r="D904" s="13"/>
      <c r="E904" s="174"/>
      <c r="F904" s="533"/>
      <c r="G904" s="305"/>
      <c r="H904" s="277"/>
      <c r="I904" s="563"/>
      <c r="J904" s="564"/>
      <c r="K904" s="564"/>
      <c r="L904" s="565"/>
      <c r="M904" s="565"/>
      <c r="N904" s="564"/>
      <c r="O904" s="523"/>
      <c r="P904" s="523"/>
    </row>
    <row r="905" spans="1:16" s="309" customFormat="1" x14ac:dyDescent="0.25">
      <c r="A905" s="243">
        <v>6</v>
      </c>
      <c r="B905" s="184" t="s">
        <v>202</v>
      </c>
      <c r="C905" s="185"/>
      <c r="D905" s="186"/>
      <c r="E905" s="187"/>
      <c r="F905" s="649">
        <f t="shared" ref="F905:F914" si="103">ROUND(C905*E905,2)</f>
        <v>0</v>
      </c>
      <c r="G905" s="305"/>
      <c r="H905" s="277"/>
      <c r="I905" s="563"/>
      <c r="J905" s="564"/>
      <c r="K905" s="564"/>
      <c r="L905" s="565"/>
      <c r="M905" s="565"/>
      <c r="N905" s="564"/>
      <c r="O905" s="523"/>
      <c r="P905" s="523"/>
    </row>
    <row r="906" spans="1:16" s="309" customFormat="1" x14ac:dyDescent="0.25">
      <c r="A906" s="244">
        <v>6.1</v>
      </c>
      <c r="B906" s="139" t="s">
        <v>183</v>
      </c>
      <c r="C906" s="188">
        <v>1</v>
      </c>
      <c r="D906" s="189" t="s">
        <v>12</v>
      </c>
      <c r="E906" s="174"/>
      <c r="F906" s="650">
        <f t="shared" si="103"/>
        <v>0</v>
      </c>
      <c r="G906" s="305"/>
      <c r="H906" s="277"/>
      <c r="I906" s="563"/>
      <c r="J906" s="564"/>
      <c r="K906" s="564"/>
      <c r="L906" s="565"/>
      <c r="M906" s="565"/>
      <c r="N906" s="564"/>
      <c r="O906" s="523"/>
      <c r="P906" s="523"/>
    </row>
    <row r="907" spans="1:16" s="309" customFormat="1" x14ac:dyDescent="0.25">
      <c r="A907" s="244">
        <v>6.2</v>
      </c>
      <c r="B907" s="139" t="s">
        <v>1059</v>
      </c>
      <c r="C907" s="188">
        <v>2</v>
      </c>
      <c r="D907" s="189" t="s">
        <v>12</v>
      </c>
      <c r="E907" s="174"/>
      <c r="F907" s="650">
        <f t="shared" si="103"/>
        <v>0</v>
      </c>
      <c r="G907" s="305"/>
      <c r="H907" s="277"/>
      <c r="I907" s="563"/>
      <c r="J907" s="564"/>
      <c r="K907" s="564"/>
      <c r="L907" s="565"/>
      <c r="M907" s="565"/>
      <c r="N907" s="564"/>
      <c r="O907" s="523"/>
      <c r="P907" s="523"/>
    </row>
    <row r="908" spans="1:16" s="309" customFormat="1" x14ac:dyDescent="0.25">
      <c r="A908" s="244">
        <v>6.3</v>
      </c>
      <c r="B908" s="139" t="s">
        <v>185</v>
      </c>
      <c r="C908" s="188">
        <v>1</v>
      </c>
      <c r="D908" s="189" t="s">
        <v>12</v>
      </c>
      <c r="E908" s="174"/>
      <c r="F908" s="650">
        <f t="shared" si="103"/>
        <v>0</v>
      </c>
      <c r="G908" s="305"/>
      <c r="H908" s="277"/>
      <c r="I908" s="563"/>
      <c r="J908" s="564"/>
      <c r="K908" s="564"/>
      <c r="L908" s="565"/>
      <c r="M908" s="565"/>
      <c r="N908" s="564"/>
      <c r="O908" s="523"/>
      <c r="P908" s="523"/>
    </row>
    <row r="909" spans="1:16" s="309" customFormat="1" x14ac:dyDescent="0.25">
      <c r="A909" s="244">
        <v>6.4</v>
      </c>
      <c r="B909" s="139" t="s">
        <v>1060</v>
      </c>
      <c r="C909" s="188">
        <v>1</v>
      </c>
      <c r="D909" s="189" t="s">
        <v>12</v>
      </c>
      <c r="E909" s="174"/>
      <c r="F909" s="650">
        <f t="shared" si="103"/>
        <v>0</v>
      </c>
      <c r="G909" s="305"/>
      <c r="H909" s="277"/>
      <c r="I909" s="563"/>
      <c r="J909" s="564"/>
      <c r="K909" s="564"/>
      <c r="L909" s="565"/>
      <c r="M909" s="565"/>
      <c r="N909" s="564"/>
      <c r="O909" s="523"/>
      <c r="P909" s="523"/>
    </row>
    <row r="910" spans="1:16" s="309" customFormat="1" x14ac:dyDescent="0.25">
      <c r="A910" s="244">
        <v>6.5</v>
      </c>
      <c r="B910" s="139" t="s">
        <v>199</v>
      </c>
      <c r="C910" s="188">
        <v>1</v>
      </c>
      <c r="D910" s="189" t="s">
        <v>12</v>
      </c>
      <c r="E910" s="174"/>
      <c r="F910" s="650">
        <f t="shared" si="103"/>
        <v>0</v>
      </c>
      <c r="G910" s="305"/>
      <c r="H910" s="277"/>
      <c r="I910" s="563"/>
      <c r="J910" s="564"/>
      <c r="K910" s="564"/>
      <c r="L910" s="565"/>
      <c r="M910" s="565"/>
      <c r="N910" s="564"/>
      <c r="O910" s="523"/>
      <c r="P910" s="523"/>
    </row>
    <row r="911" spans="1:16" s="309" customFormat="1" x14ac:dyDescent="0.25">
      <c r="A911" s="244">
        <v>6.6</v>
      </c>
      <c r="B911" s="134" t="s">
        <v>1061</v>
      </c>
      <c r="C911" s="188">
        <v>4</v>
      </c>
      <c r="D911" s="189" t="s">
        <v>12</v>
      </c>
      <c r="E911" s="174"/>
      <c r="F911" s="650">
        <f t="shared" si="103"/>
        <v>0</v>
      </c>
      <c r="G911" s="305"/>
      <c r="H911" s="277"/>
      <c r="I911" s="563"/>
      <c r="J911" s="564"/>
      <c r="K911" s="564"/>
      <c r="L911" s="565"/>
      <c r="M911" s="565"/>
      <c r="N911" s="564"/>
      <c r="O911" s="523"/>
      <c r="P911" s="523"/>
    </row>
    <row r="912" spans="1:16" s="309" customFormat="1" x14ac:dyDescent="0.25">
      <c r="A912" s="244">
        <v>6.7</v>
      </c>
      <c r="B912" s="139" t="s">
        <v>177</v>
      </c>
      <c r="C912" s="188">
        <v>1</v>
      </c>
      <c r="D912" s="189" t="s">
        <v>12</v>
      </c>
      <c r="E912" s="174"/>
      <c r="F912" s="650">
        <f t="shared" si="103"/>
        <v>0</v>
      </c>
      <c r="G912" s="305"/>
      <c r="H912" s="277"/>
      <c r="I912" s="563"/>
      <c r="J912" s="564"/>
      <c r="K912" s="564"/>
      <c r="L912" s="565"/>
      <c r="M912" s="565"/>
      <c r="N912" s="564"/>
      <c r="O912" s="523"/>
      <c r="P912" s="523"/>
    </row>
    <row r="913" spans="1:16" s="309" customFormat="1" x14ac:dyDescent="0.25">
      <c r="A913" s="244">
        <v>6.8</v>
      </c>
      <c r="B913" s="139" t="s">
        <v>1062</v>
      </c>
      <c r="C913" s="188">
        <v>1</v>
      </c>
      <c r="D913" s="159" t="s">
        <v>33</v>
      </c>
      <c r="E913" s="174"/>
      <c r="F913" s="650">
        <f t="shared" si="103"/>
        <v>0</v>
      </c>
      <c r="G913" s="305"/>
      <c r="H913" s="277"/>
      <c r="I913" s="563"/>
      <c r="J913" s="564"/>
      <c r="K913" s="564"/>
      <c r="L913" s="565"/>
      <c r="M913" s="565"/>
      <c r="N913" s="564"/>
      <c r="O913" s="523"/>
      <c r="P913" s="523"/>
    </row>
    <row r="914" spans="1:16" s="309" customFormat="1" x14ac:dyDescent="0.25">
      <c r="A914" s="244">
        <v>6.9</v>
      </c>
      <c r="B914" s="139" t="s">
        <v>203</v>
      </c>
      <c r="C914" s="188">
        <v>1</v>
      </c>
      <c r="D914" s="159" t="s">
        <v>33</v>
      </c>
      <c r="E914" s="174"/>
      <c r="F914" s="650">
        <f t="shared" si="103"/>
        <v>0</v>
      </c>
      <c r="G914" s="305"/>
      <c r="H914" s="277"/>
      <c r="I914" s="563"/>
      <c r="J914" s="564"/>
      <c r="K914" s="564"/>
      <c r="L914" s="565"/>
      <c r="M914" s="565"/>
      <c r="N914" s="564"/>
      <c r="O914" s="523"/>
      <c r="P914" s="523"/>
    </row>
    <row r="915" spans="1:16" s="309" customFormat="1" x14ac:dyDescent="0.25">
      <c r="A915" s="245"/>
      <c r="B915" s="183"/>
      <c r="C915" s="190"/>
      <c r="D915" s="191"/>
      <c r="E915" s="174"/>
      <c r="F915" s="651"/>
      <c r="G915" s="305"/>
      <c r="H915" s="277"/>
      <c r="I915" s="563"/>
      <c r="J915" s="564"/>
      <c r="K915" s="564"/>
      <c r="L915" s="565"/>
      <c r="M915" s="565"/>
      <c r="N915" s="564"/>
      <c r="O915" s="523"/>
      <c r="P915" s="523"/>
    </row>
    <row r="916" spans="1:16" s="309" customFormat="1" x14ac:dyDescent="0.25">
      <c r="A916" s="246">
        <v>7</v>
      </c>
      <c r="B916" s="192" t="s">
        <v>52</v>
      </c>
      <c r="C916" s="190"/>
      <c r="D916" s="191"/>
      <c r="E916" s="174"/>
      <c r="F916" s="651"/>
      <c r="G916" s="305"/>
      <c r="H916" s="277"/>
      <c r="I916" s="563"/>
      <c r="J916" s="564"/>
      <c r="K916" s="564"/>
      <c r="L916" s="565"/>
      <c r="M916" s="565"/>
      <c r="N916" s="564"/>
      <c r="O916" s="523"/>
      <c r="P916" s="523"/>
    </row>
    <row r="917" spans="1:16" s="309" customFormat="1" x14ac:dyDescent="0.25">
      <c r="A917" s="242">
        <v>7.1</v>
      </c>
      <c r="B917" s="170" t="s">
        <v>1018</v>
      </c>
      <c r="C917" s="163">
        <v>23</v>
      </c>
      <c r="D917" s="191" t="s">
        <v>12</v>
      </c>
      <c r="E917" s="20"/>
      <c r="F917" s="600">
        <f t="shared" ref="F917:F926" si="104">ROUND(C917*E917,2)</f>
        <v>0</v>
      </c>
      <c r="G917" s="305"/>
      <c r="H917" s="277"/>
      <c r="I917" s="563"/>
      <c r="J917" s="564"/>
      <c r="K917" s="564"/>
      <c r="L917" s="574"/>
      <c r="M917" s="574"/>
      <c r="N917" s="564"/>
      <c r="O917" s="652"/>
      <c r="P917" s="652"/>
    </row>
    <row r="918" spans="1:16" s="309" customFormat="1" x14ac:dyDescent="0.25">
      <c r="A918" s="242">
        <v>7.2</v>
      </c>
      <c r="B918" s="134" t="s">
        <v>415</v>
      </c>
      <c r="C918" s="143">
        <v>24</v>
      </c>
      <c r="D918" s="191" t="s">
        <v>12</v>
      </c>
      <c r="E918" s="174"/>
      <c r="F918" s="533">
        <f t="shared" si="104"/>
        <v>0</v>
      </c>
      <c r="G918" s="305"/>
      <c r="H918" s="277"/>
      <c r="I918" s="563"/>
      <c r="J918" s="564"/>
      <c r="K918" s="564"/>
      <c r="L918" s="574"/>
      <c r="M918" s="574"/>
      <c r="N918" s="564"/>
      <c r="O918" s="652"/>
      <c r="P918" s="652"/>
    </row>
    <row r="919" spans="1:16" s="309" customFormat="1" x14ac:dyDescent="0.25">
      <c r="A919" s="242">
        <v>7.3</v>
      </c>
      <c r="B919" s="134" t="s">
        <v>416</v>
      </c>
      <c r="C919" s="143">
        <v>23</v>
      </c>
      <c r="D919" s="191" t="s">
        <v>12</v>
      </c>
      <c r="E919" s="174"/>
      <c r="F919" s="533">
        <f t="shared" si="104"/>
        <v>0</v>
      </c>
      <c r="G919" s="305"/>
      <c r="H919" s="277"/>
      <c r="I919" s="563"/>
      <c r="J919" s="564"/>
      <c r="K919" s="564"/>
      <c r="L919" s="574"/>
      <c r="M919" s="574"/>
      <c r="N919" s="564"/>
      <c r="O919" s="652"/>
      <c r="P919" s="652"/>
    </row>
    <row r="920" spans="1:16" s="309" customFormat="1" x14ac:dyDescent="0.25">
      <c r="A920" s="242">
        <v>7.4</v>
      </c>
      <c r="B920" s="134" t="s">
        <v>1063</v>
      </c>
      <c r="C920" s="143">
        <v>1</v>
      </c>
      <c r="D920" s="191" t="s">
        <v>12</v>
      </c>
      <c r="E920" s="174"/>
      <c r="F920" s="533">
        <f t="shared" si="104"/>
        <v>0</v>
      </c>
      <c r="G920" s="305"/>
      <c r="H920" s="277"/>
      <c r="I920" s="563"/>
      <c r="J920" s="564"/>
      <c r="K920" s="564"/>
      <c r="L920" s="574"/>
      <c r="M920" s="574"/>
      <c r="N920" s="564"/>
      <c r="O920" s="652"/>
      <c r="P920" s="652"/>
    </row>
    <row r="921" spans="1:16" s="309" customFormat="1" x14ac:dyDescent="0.25">
      <c r="A921" s="242">
        <v>7.5</v>
      </c>
      <c r="B921" s="134" t="s">
        <v>200</v>
      </c>
      <c r="C921" s="143">
        <v>4</v>
      </c>
      <c r="D921" s="191" t="s">
        <v>12</v>
      </c>
      <c r="E921" s="174"/>
      <c r="F921" s="533">
        <f t="shared" si="104"/>
        <v>0</v>
      </c>
      <c r="G921" s="305"/>
      <c r="H921" s="277"/>
      <c r="I921" s="563"/>
      <c r="J921" s="564"/>
      <c r="K921" s="564"/>
      <c r="L921" s="574"/>
      <c r="M921" s="574"/>
      <c r="N921" s="564"/>
      <c r="O921" s="652"/>
      <c r="P921" s="652"/>
    </row>
    <row r="922" spans="1:16" s="309" customFormat="1" x14ac:dyDescent="0.25">
      <c r="A922" s="242">
        <v>7.6</v>
      </c>
      <c r="B922" s="134" t="s">
        <v>417</v>
      </c>
      <c r="C922" s="143">
        <v>1</v>
      </c>
      <c r="D922" s="191" t="s">
        <v>12</v>
      </c>
      <c r="E922" s="174"/>
      <c r="F922" s="533">
        <f t="shared" si="104"/>
        <v>0</v>
      </c>
      <c r="G922" s="305"/>
      <c r="H922" s="277"/>
      <c r="I922" s="563"/>
      <c r="J922" s="564"/>
      <c r="K922" s="564"/>
      <c r="L922" s="574"/>
      <c r="M922" s="574"/>
      <c r="N922" s="564"/>
      <c r="O922" s="652"/>
      <c r="P922" s="652"/>
    </row>
    <row r="923" spans="1:16" s="309" customFormat="1" x14ac:dyDescent="0.25">
      <c r="A923" s="242">
        <v>7.7</v>
      </c>
      <c r="B923" s="203" t="s">
        <v>1023</v>
      </c>
      <c r="C923" s="163">
        <v>2</v>
      </c>
      <c r="D923" s="191" t="s">
        <v>12</v>
      </c>
      <c r="E923" s="20"/>
      <c r="F923" s="600">
        <f t="shared" si="104"/>
        <v>0</v>
      </c>
      <c r="G923" s="305"/>
      <c r="H923" s="277"/>
      <c r="I923" s="563"/>
      <c r="J923" s="564"/>
      <c r="K923" s="564"/>
      <c r="L923" s="574"/>
      <c r="M923" s="574"/>
      <c r="N923" s="564"/>
      <c r="O923" s="652"/>
      <c r="P923" s="652"/>
    </row>
    <row r="924" spans="1:16" s="309" customFormat="1" ht="6" customHeight="1" x14ac:dyDescent="0.25">
      <c r="A924" s="240"/>
      <c r="B924" s="175"/>
      <c r="C924" s="143"/>
      <c r="D924" s="176"/>
      <c r="E924" s="174"/>
      <c r="F924" s="533">
        <f t="shared" si="104"/>
        <v>0</v>
      </c>
      <c r="G924" s="305"/>
      <c r="H924" s="277"/>
      <c r="I924" s="563"/>
      <c r="J924" s="564"/>
      <c r="K924" s="564"/>
      <c r="L924" s="565"/>
      <c r="M924" s="565"/>
      <c r="N924" s="564"/>
      <c r="O924" s="523"/>
      <c r="P924" s="523"/>
    </row>
    <row r="925" spans="1:16" s="309" customFormat="1" x14ac:dyDescent="0.25">
      <c r="A925" s="230">
        <v>8</v>
      </c>
      <c r="B925" s="169" t="s">
        <v>34</v>
      </c>
      <c r="C925" s="179"/>
      <c r="D925" s="180"/>
      <c r="E925" s="174"/>
      <c r="F925" s="533">
        <f t="shared" si="104"/>
        <v>0</v>
      </c>
      <c r="G925" s="305"/>
      <c r="H925" s="277"/>
      <c r="I925" s="563"/>
      <c r="J925" s="564"/>
      <c r="K925" s="564"/>
      <c r="L925" s="565"/>
      <c r="M925" s="565"/>
      <c r="N925" s="564"/>
      <c r="O925" s="523"/>
      <c r="P925" s="523"/>
    </row>
    <row r="926" spans="1:16" s="309" customFormat="1" x14ac:dyDescent="0.25">
      <c r="A926" s="242">
        <v>8.1</v>
      </c>
      <c r="B926" s="134" t="s">
        <v>1064</v>
      </c>
      <c r="C926" s="143">
        <v>9</v>
      </c>
      <c r="D926" s="191" t="s">
        <v>12</v>
      </c>
      <c r="E926" s="174"/>
      <c r="F926" s="533">
        <f t="shared" si="104"/>
        <v>0</v>
      </c>
      <c r="G926" s="305"/>
      <c r="H926" s="277"/>
      <c r="I926" s="563"/>
      <c r="J926" s="564"/>
      <c r="K926" s="564"/>
      <c r="L926" s="565"/>
      <c r="M926" s="565"/>
      <c r="N926" s="564"/>
      <c r="O926" s="523"/>
      <c r="P926" s="523"/>
    </row>
    <row r="927" spans="1:16" s="309" customFormat="1" x14ac:dyDescent="0.25">
      <c r="A927" s="242">
        <v>8.1999999999999993</v>
      </c>
      <c r="B927" s="157" t="s">
        <v>67</v>
      </c>
      <c r="C927" s="193">
        <v>1</v>
      </c>
      <c r="D927" s="194" t="s">
        <v>12</v>
      </c>
      <c r="E927" s="6"/>
      <c r="F927" s="501">
        <f>ROUND((C927*E927),2)</f>
        <v>0</v>
      </c>
      <c r="G927" s="305"/>
      <c r="H927" s="277"/>
      <c r="I927" s="563"/>
      <c r="J927" s="564"/>
      <c r="K927" s="564"/>
      <c r="L927" s="565"/>
      <c r="M927" s="565"/>
      <c r="N927" s="564"/>
      <c r="O927" s="523"/>
      <c r="P927" s="523"/>
    </row>
    <row r="928" spans="1:16" s="309" customFormat="1" x14ac:dyDescent="0.25">
      <c r="A928" s="242">
        <v>8.3000000000000007</v>
      </c>
      <c r="B928" s="134" t="s">
        <v>59</v>
      </c>
      <c r="C928" s="143">
        <v>109.54</v>
      </c>
      <c r="D928" s="127" t="s">
        <v>16</v>
      </c>
      <c r="E928" s="174"/>
      <c r="F928" s="533">
        <f>ROUND(C928*E928,2)</f>
        <v>0</v>
      </c>
      <c r="G928" s="305"/>
      <c r="H928" s="277"/>
      <c r="I928" s="563"/>
      <c r="J928" s="564"/>
      <c r="K928" s="564"/>
      <c r="L928" s="565"/>
      <c r="M928" s="565"/>
      <c r="N928" s="564"/>
      <c r="O928" s="523"/>
      <c r="P928" s="523"/>
    </row>
    <row r="929" spans="1:17" s="309" customFormat="1" x14ac:dyDescent="0.25">
      <c r="A929" s="242">
        <v>8.4</v>
      </c>
      <c r="B929" s="134" t="s">
        <v>1065</v>
      </c>
      <c r="C929" s="190">
        <f>1.54*10.76</f>
        <v>16.57</v>
      </c>
      <c r="D929" s="127" t="s">
        <v>16</v>
      </c>
      <c r="E929" s="174"/>
      <c r="F929" s="501">
        <f>ROUND(E929*C929,2)</f>
        <v>0</v>
      </c>
      <c r="G929" s="305"/>
      <c r="H929" s="277"/>
      <c r="I929" s="563"/>
      <c r="J929" s="564"/>
      <c r="K929" s="564"/>
      <c r="L929" s="565"/>
      <c r="M929" s="565"/>
      <c r="N929" s="564"/>
      <c r="O929" s="523"/>
      <c r="P929" s="523"/>
    </row>
    <row r="930" spans="1:17" s="654" customFormat="1" ht="14.25" customHeight="1" x14ac:dyDescent="0.25">
      <c r="A930" s="242">
        <v>8.5</v>
      </c>
      <c r="B930" s="12" t="s">
        <v>1066</v>
      </c>
      <c r="C930" s="190">
        <v>54</v>
      </c>
      <c r="D930" s="127" t="s">
        <v>16</v>
      </c>
      <c r="E930" s="174"/>
      <c r="F930" s="501">
        <f>ROUND(E930*C930,2)</f>
        <v>0</v>
      </c>
      <c r="G930" s="305"/>
      <c r="H930" s="277"/>
      <c r="I930" s="563"/>
      <c r="J930" s="564"/>
      <c r="K930" s="564"/>
      <c r="L930" s="565"/>
      <c r="M930" s="565"/>
      <c r="N930" s="564"/>
      <c r="O930" s="653"/>
      <c r="P930" s="653"/>
    </row>
    <row r="931" spans="1:17" s="309" customFormat="1" ht="8.25" customHeight="1" x14ac:dyDescent="0.25">
      <c r="A931" s="242"/>
      <c r="B931" s="175"/>
      <c r="C931" s="143"/>
      <c r="D931" s="176"/>
      <c r="E931" s="174"/>
      <c r="F931" s="533">
        <f>ROUND(C931*E931,2)</f>
        <v>0</v>
      </c>
      <c r="G931" s="305"/>
      <c r="H931" s="277"/>
      <c r="I931" s="563"/>
      <c r="J931" s="564"/>
      <c r="K931" s="564"/>
      <c r="L931" s="565"/>
      <c r="M931" s="565"/>
      <c r="N931" s="564"/>
      <c r="O931" s="523"/>
      <c r="P931" s="523"/>
    </row>
    <row r="932" spans="1:17" s="309" customFormat="1" x14ac:dyDescent="0.25">
      <c r="A932" s="207"/>
      <c r="B932" s="154" t="s">
        <v>77</v>
      </c>
      <c r="C932" s="152"/>
      <c r="D932" s="138"/>
      <c r="E932" s="132"/>
      <c r="F932" s="542">
        <f>SUM(F867:F931)</f>
        <v>0</v>
      </c>
      <c r="G932" s="305"/>
      <c r="H932" s="277"/>
      <c r="I932" s="460"/>
      <c r="L932" s="522"/>
      <c r="M932" s="522"/>
      <c r="O932" s="523"/>
      <c r="P932" s="523"/>
    </row>
    <row r="933" spans="1:17" x14ac:dyDescent="0.25">
      <c r="A933" s="590" t="s">
        <v>78</v>
      </c>
      <c r="B933" s="655" t="s">
        <v>477</v>
      </c>
      <c r="C933" s="22"/>
      <c r="D933" s="275"/>
      <c r="E933" s="21"/>
      <c r="F933" s="656"/>
      <c r="G933" s="277"/>
      <c r="H933" s="277"/>
      <c r="L933" s="271"/>
      <c r="M933" s="262"/>
      <c r="N933" s="263"/>
      <c r="O933" s="272"/>
      <c r="Q933" s="270"/>
    </row>
    <row r="934" spans="1:17" x14ac:dyDescent="0.25">
      <c r="A934" s="657">
        <v>1</v>
      </c>
      <c r="B934" s="658" t="s">
        <v>182</v>
      </c>
      <c r="C934" s="659">
        <v>1</v>
      </c>
      <c r="D934" s="660" t="s">
        <v>33</v>
      </c>
      <c r="E934" s="21"/>
      <c r="F934" s="349">
        <f t="shared" ref="F934" si="105">ROUND(C934*E934,2)</f>
        <v>0</v>
      </c>
      <c r="G934" s="277"/>
      <c r="H934" s="277"/>
      <c r="L934" s="271"/>
      <c r="M934" s="262"/>
      <c r="N934" s="263"/>
      <c r="O934" s="272"/>
      <c r="Q934" s="270"/>
    </row>
    <row r="935" spans="1:17" x14ac:dyDescent="0.25">
      <c r="A935" s="104"/>
      <c r="B935" s="661"/>
      <c r="C935" s="659"/>
      <c r="D935" s="660"/>
      <c r="E935" s="21"/>
      <c r="F935" s="656"/>
      <c r="G935" s="277"/>
      <c r="H935" s="277"/>
      <c r="L935" s="271"/>
      <c r="M935" s="262"/>
      <c r="N935" s="263"/>
      <c r="O935" s="272"/>
      <c r="Q935" s="270"/>
    </row>
    <row r="936" spans="1:17" s="315" customFormat="1" x14ac:dyDescent="0.25">
      <c r="A936" s="123">
        <v>2</v>
      </c>
      <c r="B936" s="662" t="s">
        <v>23</v>
      </c>
      <c r="C936" s="376"/>
      <c r="D936" s="375"/>
      <c r="E936" s="869"/>
      <c r="F936" s="663"/>
      <c r="G936" s="277"/>
      <c r="H936" s="277"/>
      <c r="L936" s="316"/>
      <c r="M936" s="317"/>
      <c r="N936" s="318"/>
      <c r="O936" s="319"/>
      <c r="P936" s="319"/>
    </row>
    <row r="937" spans="1:17" s="315" customFormat="1" x14ac:dyDescent="0.25">
      <c r="A937" s="664">
        <v>2.1</v>
      </c>
      <c r="B937" s="665" t="s">
        <v>569</v>
      </c>
      <c r="C937" s="376">
        <v>5.05</v>
      </c>
      <c r="D937" s="275" t="s">
        <v>10</v>
      </c>
      <c r="E937" s="907"/>
      <c r="F937" s="663">
        <f>ROUND(C937*E937,2)</f>
        <v>0</v>
      </c>
      <c r="G937" s="277"/>
      <c r="H937" s="277"/>
      <c r="L937" s="316"/>
      <c r="M937" s="317"/>
      <c r="N937" s="318"/>
      <c r="O937" s="319"/>
      <c r="P937" s="319"/>
    </row>
    <row r="938" spans="1:17" s="315" customFormat="1" x14ac:dyDescent="0.25">
      <c r="A938" s="666">
        <v>2.2000000000000002</v>
      </c>
      <c r="B938" s="370" t="s">
        <v>528</v>
      </c>
      <c r="C938" s="376">
        <v>2.0699999999999998</v>
      </c>
      <c r="D938" s="275" t="s">
        <v>8</v>
      </c>
      <c r="E938" s="869"/>
      <c r="F938" s="663">
        <f t="shared" ref="F938:F939" si="106">ROUND(C938*E938,2)</f>
        <v>0</v>
      </c>
      <c r="G938" s="277"/>
      <c r="H938" s="277"/>
      <c r="L938" s="316"/>
      <c r="M938" s="317"/>
      <c r="N938" s="318"/>
      <c r="O938" s="319"/>
      <c r="P938" s="319"/>
    </row>
    <row r="939" spans="1:17" s="315" customFormat="1" x14ac:dyDescent="0.25">
      <c r="A939" s="664">
        <v>2.2999999999999998</v>
      </c>
      <c r="B939" s="370" t="s">
        <v>518</v>
      </c>
      <c r="C939" s="376">
        <v>3.44</v>
      </c>
      <c r="D939" s="275" t="s">
        <v>25</v>
      </c>
      <c r="E939" s="863"/>
      <c r="F939" s="663">
        <f t="shared" si="106"/>
        <v>0</v>
      </c>
      <c r="G939" s="277"/>
      <c r="H939" s="277"/>
      <c r="L939" s="316"/>
      <c r="M939" s="317"/>
      <c r="N939" s="318"/>
      <c r="O939" s="319"/>
      <c r="P939" s="319"/>
    </row>
    <row r="940" spans="1:17" x14ac:dyDescent="0.25">
      <c r="A940" s="104"/>
      <c r="B940" s="661"/>
      <c r="C940" s="659"/>
      <c r="D940" s="445"/>
      <c r="E940" s="21"/>
      <c r="F940" s="656"/>
      <c r="G940" s="277"/>
      <c r="H940" s="277"/>
      <c r="L940" s="271"/>
      <c r="M940" s="262"/>
      <c r="N940" s="263"/>
      <c r="O940" s="272"/>
      <c r="Q940" s="270"/>
    </row>
    <row r="941" spans="1:17" x14ac:dyDescent="0.25">
      <c r="A941" s="123">
        <v>3</v>
      </c>
      <c r="B941" s="667" t="s">
        <v>1295</v>
      </c>
      <c r="C941" s="659"/>
      <c r="D941" s="445"/>
      <c r="E941" s="21"/>
      <c r="F941" s="656"/>
      <c r="G941" s="277"/>
      <c r="H941" s="277"/>
      <c r="L941" s="271"/>
      <c r="M941" s="262"/>
      <c r="N941" s="263"/>
      <c r="O941" s="272"/>
      <c r="Q941" s="270"/>
    </row>
    <row r="942" spans="1:17" ht="12" customHeight="1" x14ac:dyDescent="0.25">
      <c r="A942" s="668">
        <v>3.1</v>
      </c>
      <c r="B942" s="658" t="s">
        <v>423</v>
      </c>
      <c r="C942" s="659">
        <v>1.45</v>
      </c>
      <c r="D942" s="660" t="s">
        <v>10</v>
      </c>
      <c r="E942" s="21"/>
      <c r="F942" s="349">
        <f t="shared" ref="F942:F948" si="107">ROUND(C942*E942,2)</f>
        <v>0</v>
      </c>
      <c r="G942" s="277"/>
      <c r="H942" s="277"/>
      <c r="L942" s="271"/>
      <c r="M942" s="262"/>
      <c r="N942" s="263"/>
      <c r="O942" s="272"/>
      <c r="Q942" s="270"/>
    </row>
    <row r="943" spans="1:17" x14ac:dyDescent="0.25">
      <c r="A943" s="668">
        <v>3.2</v>
      </c>
      <c r="B943" s="658" t="s">
        <v>425</v>
      </c>
      <c r="C943" s="659">
        <v>0.32</v>
      </c>
      <c r="D943" s="660" t="s">
        <v>10</v>
      </c>
      <c r="E943" s="21"/>
      <c r="F943" s="349">
        <f t="shared" si="107"/>
        <v>0</v>
      </c>
      <c r="G943" s="277"/>
      <c r="H943" s="277"/>
      <c r="L943" s="271"/>
      <c r="M943" s="262"/>
      <c r="N943" s="263"/>
      <c r="O943" s="272"/>
      <c r="Q943" s="270"/>
    </row>
    <row r="944" spans="1:17" x14ac:dyDescent="0.25">
      <c r="A944" s="668">
        <v>3.3</v>
      </c>
      <c r="B944" s="669" t="s">
        <v>427</v>
      </c>
      <c r="C944" s="659">
        <v>0.18</v>
      </c>
      <c r="D944" s="660" t="s">
        <v>10</v>
      </c>
      <c r="E944" s="21"/>
      <c r="F944" s="349">
        <f t="shared" si="107"/>
        <v>0</v>
      </c>
      <c r="G944" s="277"/>
      <c r="H944" s="277"/>
      <c r="L944" s="299"/>
      <c r="M944" s="300"/>
      <c r="N944" s="263"/>
      <c r="O944" s="301"/>
      <c r="P944" s="301"/>
      <c r="Q944" s="270"/>
    </row>
    <row r="945" spans="1:17" x14ac:dyDescent="0.25">
      <c r="A945" s="668">
        <v>3.4</v>
      </c>
      <c r="B945" s="658" t="s">
        <v>429</v>
      </c>
      <c r="C945" s="659">
        <v>0.11</v>
      </c>
      <c r="D945" s="660" t="s">
        <v>10</v>
      </c>
      <c r="E945" s="21"/>
      <c r="F945" s="349">
        <f t="shared" si="107"/>
        <v>0</v>
      </c>
      <c r="G945" s="277"/>
      <c r="H945" s="277"/>
      <c r="L945" s="271"/>
      <c r="M945" s="262"/>
      <c r="N945" s="263"/>
      <c r="O945" s="272"/>
      <c r="Q945" s="270"/>
    </row>
    <row r="946" spans="1:17" x14ac:dyDescent="0.25">
      <c r="A946" s="668">
        <v>3.5</v>
      </c>
      <c r="B946" s="658" t="s">
        <v>431</v>
      </c>
      <c r="C946" s="659">
        <v>0.37</v>
      </c>
      <c r="D946" s="660" t="s">
        <v>10</v>
      </c>
      <c r="E946" s="21"/>
      <c r="F946" s="349">
        <f t="shared" si="107"/>
        <v>0</v>
      </c>
      <c r="G946" s="277"/>
      <c r="H946" s="277"/>
      <c r="L946" s="271"/>
      <c r="M946" s="262"/>
      <c r="N946" s="263"/>
      <c r="O946" s="272"/>
      <c r="Q946" s="270"/>
    </row>
    <row r="947" spans="1:17" x14ac:dyDescent="0.25">
      <c r="A947" s="668">
        <v>3.6</v>
      </c>
      <c r="B947" s="658" t="s">
        <v>433</v>
      </c>
      <c r="C947" s="659">
        <v>0.12</v>
      </c>
      <c r="D947" s="660" t="s">
        <v>10</v>
      </c>
      <c r="E947" s="21"/>
      <c r="F947" s="349">
        <f t="shared" si="107"/>
        <v>0</v>
      </c>
      <c r="G947" s="277"/>
      <c r="H947" s="277"/>
      <c r="L947" s="271"/>
      <c r="M947" s="262"/>
      <c r="N947" s="263"/>
      <c r="O947" s="272"/>
      <c r="Q947" s="270"/>
    </row>
    <row r="948" spans="1:17" x14ac:dyDescent="0.25">
      <c r="A948" s="668">
        <v>3.7</v>
      </c>
      <c r="B948" s="658" t="s">
        <v>435</v>
      </c>
      <c r="C948" s="659">
        <v>0.81</v>
      </c>
      <c r="D948" s="660" t="s">
        <v>10</v>
      </c>
      <c r="E948" s="21"/>
      <c r="F948" s="349">
        <f t="shared" si="107"/>
        <v>0</v>
      </c>
      <c r="G948" s="277"/>
      <c r="H948" s="277"/>
      <c r="L948" s="271"/>
      <c r="M948" s="262"/>
      <c r="N948" s="263"/>
      <c r="O948" s="272"/>
      <c r="Q948" s="270"/>
    </row>
    <row r="949" spans="1:17" x14ac:dyDescent="0.25">
      <c r="A949" s="104"/>
      <c r="B949" s="661"/>
      <c r="C949" s="659"/>
      <c r="D949" s="445"/>
      <c r="E949" s="21"/>
      <c r="F949" s="656"/>
      <c r="G949" s="277"/>
      <c r="H949" s="277"/>
      <c r="L949" s="271"/>
      <c r="M949" s="262"/>
      <c r="N949" s="263"/>
      <c r="O949" s="272"/>
      <c r="Q949" s="270"/>
    </row>
    <row r="950" spans="1:17" x14ac:dyDescent="0.25">
      <c r="A950" s="123">
        <v>4</v>
      </c>
      <c r="B950" s="667" t="s">
        <v>403</v>
      </c>
      <c r="C950" s="659"/>
      <c r="D950" s="445"/>
      <c r="E950" s="21"/>
      <c r="F950" s="656"/>
      <c r="G950" s="277"/>
      <c r="H950" s="277"/>
      <c r="L950" s="271"/>
      <c r="M950" s="262"/>
      <c r="N950" s="263"/>
      <c r="O950" s="272"/>
      <c r="Q950" s="270"/>
    </row>
    <row r="951" spans="1:17" x14ac:dyDescent="0.25">
      <c r="A951" s="668">
        <v>4.0999999999999996</v>
      </c>
      <c r="B951" s="23" t="s">
        <v>437</v>
      </c>
      <c r="C951" s="659">
        <v>4.82</v>
      </c>
      <c r="D951" s="660" t="s">
        <v>11</v>
      </c>
      <c r="E951" s="21"/>
      <c r="F951" s="349">
        <f t="shared" ref="F951:F952" si="108">ROUND(C951*E951,2)</f>
        <v>0</v>
      </c>
      <c r="G951" s="277"/>
      <c r="H951" s="277"/>
      <c r="L951" s="271"/>
      <c r="M951" s="262"/>
      <c r="N951" s="263"/>
      <c r="O951" s="272"/>
      <c r="Q951" s="270"/>
    </row>
    <row r="952" spans="1:17" x14ac:dyDescent="0.25">
      <c r="A952" s="668">
        <v>4.2</v>
      </c>
      <c r="B952" s="23" t="s">
        <v>438</v>
      </c>
      <c r="C952" s="659">
        <v>22.69</v>
      </c>
      <c r="D952" s="660" t="s">
        <v>11</v>
      </c>
      <c r="E952" s="21"/>
      <c r="F952" s="349">
        <f t="shared" si="108"/>
        <v>0</v>
      </c>
      <c r="G952" s="277"/>
      <c r="H952" s="277"/>
      <c r="L952" s="271"/>
      <c r="M952" s="262"/>
      <c r="N952" s="263"/>
      <c r="O952" s="272"/>
      <c r="Q952" s="270"/>
    </row>
    <row r="953" spans="1:17" x14ac:dyDescent="0.25">
      <c r="A953" s="104"/>
      <c r="B953" s="661"/>
      <c r="C953" s="659"/>
      <c r="D953" s="445"/>
      <c r="E953" s="21"/>
      <c r="F953" s="656"/>
      <c r="G953" s="277"/>
      <c r="H953" s="277"/>
      <c r="L953" s="271"/>
      <c r="M953" s="262"/>
      <c r="N953" s="263"/>
      <c r="O953" s="272"/>
      <c r="Q953" s="270"/>
    </row>
    <row r="954" spans="1:17" x14ac:dyDescent="0.25">
      <c r="A954" s="123">
        <v>5</v>
      </c>
      <c r="B954" s="667" t="s">
        <v>70</v>
      </c>
      <c r="C954" s="659"/>
      <c r="D954" s="445"/>
      <c r="E954" s="21"/>
      <c r="F954" s="656"/>
      <c r="G954" s="277"/>
      <c r="H954" s="277"/>
      <c r="L954" s="271"/>
      <c r="M954" s="262"/>
      <c r="N954" s="263"/>
      <c r="O954" s="272"/>
      <c r="Q954" s="270"/>
    </row>
    <row r="955" spans="1:17" x14ac:dyDescent="0.25">
      <c r="A955" s="668">
        <v>5.0999999999999996</v>
      </c>
      <c r="B955" s="658" t="s">
        <v>28</v>
      </c>
      <c r="C955" s="659">
        <v>9.77</v>
      </c>
      <c r="D955" s="660" t="s">
        <v>11</v>
      </c>
      <c r="E955" s="21"/>
      <c r="F955" s="349">
        <f t="shared" ref="F955:F965" si="109">ROUND(C955*E955,2)</f>
        <v>0</v>
      </c>
      <c r="G955" s="277"/>
      <c r="H955" s="277"/>
      <c r="L955" s="271"/>
      <c r="M955" s="262"/>
      <c r="N955" s="263"/>
      <c r="O955" s="272"/>
      <c r="Q955" s="270"/>
    </row>
    <row r="956" spans="1:17" x14ac:dyDescent="0.25">
      <c r="A956" s="668">
        <v>5.2</v>
      </c>
      <c r="B956" s="658" t="s">
        <v>30</v>
      </c>
      <c r="C956" s="659">
        <v>26.04</v>
      </c>
      <c r="D956" s="660" t="s">
        <v>11</v>
      </c>
      <c r="E956" s="21"/>
      <c r="F956" s="349">
        <f t="shared" si="109"/>
        <v>0</v>
      </c>
      <c r="G956" s="277"/>
      <c r="H956" s="277"/>
      <c r="L956" s="271"/>
      <c r="M956" s="262"/>
      <c r="N956" s="263"/>
      <c r="O956" s="272"/>
      <c r="Q956" s="270"/>
    </row>
    <row r="957" spans="1:17" x14ac:dyDescent="0.25">
      <c r="A957" s="668">
        <v>5.3</v>
      </c>
      <c r="B957" s="658" t="s">
        <v>58</v>
      </c>
      <c r="C957" s="659">
        <v>20.94</v>
      </c>
      <c r="D957" s="660" t="s">
        <v>11</v>
      </c>
      <c r="E957" s="21"/>
      <c r="F957" s="349">
        <f t="shared" si="109"/>
        <v>0</v>
      </c>
      <c r="G957" s="277"/>
      <c r="H957" s="277"/>
      <c r="L957" s="271"/>
      <c r="M957" s="262"/>
      <c r="N957" s="263"/>
      <c r="O957" s="272"/>
      <c r="Q957" s="270"/>
    </row>
    <row r="958" spans="1:17" x14ac:dyDescent="0.25">
      <c r="A958" s="668">
        <v>5.4</v>
      </c>
      <c r="B958" s="658" t="s">
        <v>442</v>
      </c>
      <c r="C958" s="659">
        <v>9.6199999999999992</v>
      </c>
      <c r="D958" s="660" t="s">
        <v>11</v>
      </c>
      <c r="E958" s="21"/>
      <c r="F958" s="349">
        <f t="shared" si="109"/>
        <v>0</v>
      </c>
      <c r="G958" s="277"/>
      <c r="H958" s="277"/>
      <c r="L958" s="271"/>
      <c r="M958" s="262"/>
      <c r="N958" s="263"/>
      <c r="O958" s="272"/>
      <c r="Q958" s="270"/>
    </row>
    <row r="959" spans="1:17" x14ac:dyDescent="0.25">
      <c r="A959" s="668">
        <v>5.5</v>
      </c>
      <c r="B959" s="658" t="s">
        <v>32</v>
      </c>
      <c r="C959" s="659">
        <v>47.6</v>
      </c>
      <c r="D959" s="445" t="s">
        <v>13</v>
      </c>
      <c r="E959" s="21"/>
      <c r="F959" s="349">
        <f t="shared" si="109"/>
        <v>0</v>
      </c>
      <c r="G959" s="277"/>
      <c r="H959" s="277"/>
      <c r="L959" s="271"/>
      <c r="M959" s="262"/>
      <c r="N959" s="263"/>
      <c r="O959" s="272"/>
      <c r="Q959" s="270"/>
    </row>
    <row r="960" spans="1:17" x14ac:dyDescent="0.25">
      <c r="A960" s="668">
        <v>5.6</v>
      </c>
      <c r="B960" s="658" t="s">
        <v>65</v>
      </c>
      <c r="C960" s="659">
        <v>2.02</v>
      </c>
      <c r="D960" s="445" t="s">
        <v>13</v>
      </c>
      <c r="E960" s="21"/>
      <c r="F960" s="349">
        <f t="shared" si="109"/>
        <v>0</v>
      </c>
      <c r="G960" s="277"/>
      <c r="H960" s="277"/>
      <c r="L960" s="271"/>
      <c r="M960" s="262"/>
      <c r="N960" s="263"/>
      <c r="O960" s="272"/>
      <c r="Q960" s="270"/>
    </row>
    <row r="961" spans="1:17" x14ac:dyDescent="0.25">
      <c r="A961" s="668">
        <v>5.7</v>
      </c>
      <c r="B961" s="658" t="s">
        <v>167</v>
      </c>
      <c r="C961" s="659">
        <v>10.1</v>
      </c>
      <c r="D961" s="445" t="s">
        <v>13</v>
      </c>
      <c r="E961" s="21"/>
      <c r="F961" s="349">
        <f t="shared" si="109"/>
        <v>0</v>
      </c>
      <c r="G961" s="277"/>
      <c r="H961" s="277"/>
      <c r="L961" s="271"/>
      <c r="M961" s="262"/>
      <c r="N961" s="263"/>
      <c r="O961" s="272"/>
      <c r="Q961" s="270"/>
    </row>
    <row r="962" spans="1:17" x14ac:dyDescent="0.25">
      <c r="A962" s="668">
        <v>5.8</v>
      </c>
      <c r="B962" s="658" t="s">
        <v>443</v>
      </c>
      <c r="C962" s="659">
        <v>6.02</v>
      </c>
      <c r="D962" s="445" t="s">
        <v>13</v>
      </c>
      <c r="E962" s="21"/>
      <c r="F962" s="349">
        <f t="shared" si="109"/>
        <v>0</v>
      </c>
      <c r="G962" s="277"/>
      <c r="H962" s="277"/>
      <c r="L962" s="271"/>
      <c r="M962" s="262"/>
      <c r="N962" s="263"/>
      <c r="O962" s="272"/>
      <c r="Q962" s="270"/>
    </row>
    <row r="963" spans="1:17" x14ac:dyDescent="0.25">
      <c r="A963" s="668">
        <v>5.9</v>
      </c>
      <c r="B963" s="658" t="s">
        <v>444</v>
      </c>
      <c r="C963" s="659">
        <v>10.58</v>
      </c>
      <c r="D963" s="660" t="s">
        <v>11</v>
      </c>
      <c r="E963" s="21"/>
      <c r="F963" s="349">
        <f t="shared" si="109"/>
        <v>0</v>
      </c>
      <c r="G963" s="277"/>
      <c r="H963" s="277"/>
      <c r="L963" s="271"/>
      <c r="M963" s="262"/>
      <c r="N963" s="263"/>
      <c r="O963" s="272"/>
      <c r="Q963" s="270"/>
    </row>
    <row r="964" spans="1:17" x14ac:dyDescent="0.25">
      <c r="A964" s="573">
        <v>5.0999999999999996</v>
      </c>
      <c r="B964" s="658" t="s">
        <v>445</v>
      </c>
      <c r="C964" s="659">
        <v>2.84</v>
      </c>
      <c r="D964" s="660" t="s">
        <v>11</v>
      </c>
      <c r="E964" s="21"/>
      <c r="F964" s="349">
        <f t="shared" si="109"/>
        <v>0</v>
      </c>
      <c r="G964" s="277"/>
      <c r="H964" s="277"/>
      <c r="L964" s="271"/>
      <c r="M964" s="262"/>
      <c r="N964" s="263"/>
      <c r="O964" s="272"/>
      <c r="Q964" s="270"/>
    </row>
    <row r="965" spans="1:17" x14ac:dyDescent="0.25">
      <c r="A965" s="668">
        <v>5.1100000000000003</v>
      </c>
      <c r="B965" s="658" t="s">
        <v>446</v>
      </c>
      <c r="C965" s="659">
        <v>44.14</v>
      </c>
      <c r="D965" s="660" t="s">
        <v>11</v>
      </c>
      <c r="E965" s="21"/>
      <c r="F965" s="349">
        <f t="shared" si="109"/>
        <v>0</v>
      </c>
      <c r="G965" s="277"/>
      <c r="H965" s="277"/>
      <c r="L965" s="271"/>
      <c r="M965" s="262"/>
      <c r="N965" s="263"/>
      <c r="O965" s="272"/>
      <c r="Q965" s="270"/>
    </row>
    <row r="966" spans="1:17" x14ac:dyDescent="0.25">
      <c r="A966" s="104"/>
      <c r="B966" s="661"/>
      <c r="C966" s="659"/>
      <c r="D966" s="445"/>
      <c r="E966" s="21"/>
      <c r="F966" s="656"/>
      <c r="G966" s="277"/>
      <c r="H966" s="277"/>
      <c r="L966" s="271"/>
      <c r="M966" s="262"/>
      <c r="N966" s="263"/>
      <c r="O966" s="272"/>
      <c r="Q966" s="270"/>
    </row>
    <row r="967" spans="1:17" ht="15.75" customHeight="1" x14ac:dyDescent="0.25">
      <c r="A967" s="123">
        <v>6</v>
      </c>
      <c r="B967" s="670" t="s">
        <v>447</v>
      </c>
      <c r="C967" s="659">
        <v>5.3</v>
      </c>
      <c r="D967" s="660" t="s">
        <v>11</v>
      </c>
      <c r="E967" s="21"/>
      <c r="F967" s="349">
        <f t="shared" ref="F967" si="110">ROUND(C967*E967,2)</f>
        <v>0</v>
      </c>
      <c r="G967" s="277"/>
      <c r="H967" s="277"/>
      <c r="L967" s="271"/>
      <c r="M967" s="262"/>
      <c r="N967" s="263"/>
      <c r="O967" s="272"/>
      <c r="Q967" s="270"/>
    </row>
    <row r="968" spans="1:17" x14ac:dyDescent="0.25">
      <c r="A968" s="104"/>
      <c r="B968" s="661"/>
      <c r="C968" s="659"/>
      <c r="D968" s="660"/>
      <c r="E968" s="21"/>
      <c r="F968" s="656"/>
      <c r="G968" s="277"/>
      <c r="H968" s="277"/>
      <c r="L968" s="271"/>
      <c r="M968" s="262"/>
      <c r="N968" s="263"/>
      <c r="O968" s="272"/>
      <c r="Q968" s="270"/>
    </row>
    <row r="969" spans="1:17" x14ac:dyDescent="0.25">
      <c r="A969" s="123">
        <v>7</v>
      </c>
      <c r="B969" s="611" t="s">
        <v>590</v>
      </c>
      <c r="C969" s="659">
        <v>6.06</v>
      </c>
      <c r="D969" s="660" t="s">
        <v>11</v>
      </c>
      <c r="E969" s="21"/>
      <c r="F969" s="349">
        <f t="shared" ref="F969" si="111">ROUND(C969*E969,2)</f>
        <v>0</v>
      </c>
      <c r="G969" s="277"/>
      <c r="H969" s="277"/>
      <c r="L969" s="271"/>
      <c r="M969" s="262"/>
      <c r="N969" s="263"/>
      <c r="O969" s="272"/>
      <c r="Q969" s="270"/>
    </row>
    <row r="970" spans="1:17" x14ac:dyDescent="0.25">
      <c r="A970" s="104"/>
      <c r="B970" s="661"/>
      <c r="C970" s="659"/>
      <c r="D970" s="445"/>
      <c r="E970" s="21"/>
      <c r="F970" s="656"/>
      <c r="G970" s="277"/>
      <c r="H970" s="277"/>
      <c r="L970" s="271"/>
      <c r="M970" s="262"/>
      <c r="N970" s="263"/>
      <c r="O970" s="272"/>
      <c r="Q970" s="270"/>
    </row>
    <row r="971" spans="1:17" x14ac:dyDescent="0.25">
      <c r="A971" s="123">
        <v>8</v>
      </c>
      <c r="B971" s="671" t="s">
        <v>478</v>
      </c>
      <c r="C971" s="659"/>
      <c r="D971" s="445"/>
      <c r="E971" s="21"/>
      <c r="F971" s="656"/>
      <c r="G971" s="277"/>
      <c r="H971" s="277"/>
      <c r="L971" s="271"/>
      <c r="M971" s="262"/>
      <c r="N971" s="263"/>
      <c r="O971" s="272"/>
      <c r="Q971" s="270"/>
    </row>
    <row r="972" spans="1:17" x14ac:dyDescent="0.25">
      <c r="A972" s="668">
        <v>8.1</v>
      </c>
      <c r="B972" s="658" t="s">
        <v>448</v>
      </c>
      <c r="C972" s="659">
        <v>15.2</v>
      </c>
      <c r="D972" s="445" t="s">
        <v>13</v>
      </c>
      <c r="E972" s="21"/>
      <c r="F972" s="349">
        <f t="shared" ref="F972:F974" si="112">ROUND(C972*E972,2)</f>
        <v>0</v>
      </c>
      <c r="G972" s="277"/>
      <c r="H972" s="277"/>
      <c r="L972" s="271"/>
      <c r="M972" s="262"/>
      <c r="N972" s="263"/>
      <c r="O972" s="272"/>
      <c r="Q972" s="270"/>
    </row>
    <row r="973" spans="1:17" x14ac:dyDescent="0.25">
      <c r="A973" s="668">
        <v>8.1999999999999993</v>
      </c>
      <c r="B973" s="658" t="s">
        <v>587</v>
      </c>
      <c r="C973" s="672">
        <v>1</v>
      </c>
      <c r="D973" s="673" t="s">
        <v>12</v>
      </c>
      <c r="E973" s="21"/>
      <c r="F973" s="349">
        <f t="shared" si="112"/>
        <v>0</v>
      </c>
      <c r="G973" s="277"/>
      <c r="H973" s="277"/>
      <c r="L973" s="271"/>
      <c r="M973" s="262"/>
      <c r="N973" s="263"/>
      <c r="O973" s="272"/>
      <c r="Q973" s="270"/>
    </row>
    <row r="974" spans="1:17" x14ac:dyDescent="0.25">
      <c r="A974" s="668">
        <v>8.3000000000000007</v>
      </c>
      <c r="B974" s="658" t="s">
        <v>449</v>
      </c>
      <c r="C974" s="672">
        <v>1</v>
      </c>
      <c r="D974" s="673" t="s">
        <v>12</v>
      </c>
      <c r="E974" s="21"/>
      <c r="F974" s="349">
        <f t="shared" si="112"/>
        <v>0</v>
      </c>
      <c r="G974" s="277"/>
      <c r="H974" s="277"/>
      <c r="L974" s="271"/>
      <c r="M974" s="262"/>
      <c r="N974" s="263"/>
      <c r="O974" s="272"/>
      <c r="Q974" s="270"/>
    </row>
    <row r="975" spans="1:17" x14ac:dyDescent="0.25">
      <c r="A975" s="104"/>
      <c r="B975" s="661"/>
      <c r="C975" s="659"/>
      <c r="D975" s="445"/>
      <c r="E975" s="21"/>
      <c r="F975" s="656"/>
      <c r="G975" s="277"/>
      <c r="H975" s="277"/>
      <c r="L975" s="271"/>
      <c r="M975" s="262"/>
      <c r="N975" s="263"/>
      <c r="O975" s="272"/>
      <c r="Q975" s="270"/>
    </row>
    <row r="976" spans="1:17" x14ac:dyDescent="0.25">
      <c r="A976" s="123">
        <v>9</v>
      </c>
      <c r="B976" s="674" t="s">
        <v>479</v>
      </c>
      <c r="C976" s="659"/>
      <c r="D976" s="445"/>
      <c r="E976" s="21"/>
      <c r="F976" s="656"/>
      <c r="G976" s="277"/>
      <c r="H976" s="277"/>
      <c r="L976" s="271"/>
      <c r="M976" s="262"/>
      <c r="N976" s="263"/>
      <c r="O976" s="272"/>
      <c r="Q976" s="270"/>
    </row>
    <row r="977" spans="1:17" x14ac:dyDescent="0.25">
      <c r="A977" s="668">
        <v>9.1</v>
      </c>
      <c r="B977" s="669" t="s">
        <v>450</v>
      </c>
      <c r="C977" s="659">
        <v>23.25</v>
      </c>
      <c r="D977" s="445" t="s">
        <v>16</v>
      </c>
      <c r="E977" s="21"/>
      <c r="F977" s="349">
        <f t="shared" ref="F977:F978" si="113">ROUND(C977*E977,2)</f>
        <v>0</v>
      </c>
      <c r="G977" s="277"/>
      <c r="H977" s="277"/>
      <c r="L977" s="271"/>
      <c r="M977" s="262"/>
      <c r="N977" s="263"/>
      <c r="O977" s="272"/>
      <c r="Q977" s="270"/>
    </row>
    <row r="978" spans="1:17" x14ac:dyDescent="0.25">
      <c r="A978" s="668">
        <v>9.1999999999999993</v>
      </c>
      <c r="B978" s="658" t="s">
        <v>451</v>
      </c>
      <c r="C978" s="672">
        <v>1</v>
      </c>
      <c r="D978" s="673" t="s">
        <v>12</v>
      </c>
      <c r="E978" s="21"/>
      <c r="F978" s="349">
        <f t="shared" si="113"/>
        <v>0</v>
      </c>
      <c r="G978" s="277"/>
      <c r="H978" s="277"/>
      <c r="L978" s="271"/>
      <c r="M978" s="262"/>
      <c r="N978" s="263"/>
      <c r="O978" s="272"/>
      <c r="Q978" s="270"/>
    </row>
    <row r="979" spans="1:17" x14ac:dyDescent="0.25">
      <c r="A979" s="104"/>
      <c r="B979" s="675"/>
      <c r="C979" s="659"/>
      <c r="D979" s="676"/>
      <c r="E979" s="21"/>
      <c r="F979" s="656"/>
      <c r="G979" s="277"/>
      <c r="H979" s="277"/>
      <c r="L979" s="271"/>
      <c r="M979" s="262"/>
      <c r="N979" s="263"/>
      <c r="O979" s="272"/>
      <c r="Q979" s="270"/>
    </row>
    <row r="980" spans="1:17" x14ac:dyDescent="0.25">
      <c r="A980" s="639">
        <v>10</v>
      </c>
      <c r="B980" s="674" t="s">
        <v>480</v>
      </c>
      <c r="C980" s="659"/>
      <c r="D980" s="676"/>
      <c r="E980" s="21"/>
      <c r="F980" s="656"/>
      <c r="G980" s="277"/>
      <c r="H980" s="277"/>
      <c r="L980" s="271"/>
      <c r="M980" s="262"/>
      <c r="N980" s="263"/>
      <c r="O980" s="272"/>
      <c r="Q980" s="270"/>
    </row>
    <row r="981" spans="1:17" x14ac:dyDescent="0.25">
      <c r="A981" s="668">
        <v>10.1</v>
      </c>
      <c r="B981" s="658" t="s">
        <v>184</v>
      </c>
      <c r="C981" s="672">
        <v>1</v>
      </c>
      <c r="D981" s="673" t="s">
        <v>12</v>
      </c>
      <c r="E981" s="21"/>
      <c r="F981" s="349">
        <f t="shared" ref="F981:F993" si="114">ROUND(C981*E981,2)</f>
        <v>0</v>
      </c>
      <c r="G981" s="277"/>
      <c r="H981" s="277"/>
      <c r="L981" s="271"/>
      <c r="M981" s="262"/>
      <c r="N981" s="263"/>
      <c r="O981" s="272"/>
      <c r="Q981" s="270"/>
    </row>
    <row r="982" spans="1:17" x14ac:dyDescent="0.25">
      <c r="A982" s="668">
        <v>10.199999999999999</v>
      </c>
      <c r="B982" s="658" t="s">
        <v>452</v>
      </c>
      <c r="C982" s="672">
        <v>1</v>
      </c>
      <c r="D982" s="673" t="s">
        <v>12</v>
      </c>
      <c r="E982" s="21"/>
      <c r="F982" s="349">
        <f t="shared" si="114"/>
        <v>0</v>
      </c>
      <c r="G982" s="277"/>
      <c r="H982" s="277"/>
      <c r="L982" s="271"/>
      <c r="M982" s="262"/>
      <c r="N982" s="263"/>
      <c r="O982" s="272"/>
      <c r="Q982" s="270"/>
    </row>
    <row r="983" spans="1:17" ht="25.5" x14ac:dyDescent="0.25">
      <c r="A983" s="668">
        <v>10.3</v>
      </c>
      <c r="B983" s="611" t="s">
        <v>588</v>
      </c>
      <c r="C983" s="672">
        <v>1</v>
      </c>
      <c r="D983" s="673" t="s">
        <v>12</v>
      </c>
      <c r="E983" s="21"/>
      <c r="F983" s="349">
        <f t="shared" si="114"/>
        <v>0</v>
      </c>
      <c r="G983" s="277"/>
      <c r="H983" s="277"/>
      <c r="L983" s="271"/>
      <c r="M983" s="262"/>
      <c r="N983" s="263"/>
      <c r="O983" s="272"/>
      <c r="Q983" s="270"/>
    </row>
    <row r="984" spans="1:17" x14ac:dyDescent="0.25">
      <c r="A984" s="668">
        <v>10.4</v>
      </c>
      <c r="B984" s="658" t="s">
        <v>183</v>
      </c>
      <c r="C984" s="672">
        <v>1</v>
      </c>
      <c r="D984" s="673" t="s">
        <v>12</v>
      </c>
      <c r="E984" s="21"/>
      <c r="F984" s="349">
        <f t="shared" si="114"/>
        <v>0</v>
      </c>
      <c r="G984" s="277"/>
      <c r="H984" s="277"/>
      <c r="L984" s="271"/>
      <c r="M984" s="262"/>
      <c r="N984" s="263"/>
      <c r="O984" s="272"/>
      <c r="Q984" s="270"/>
    </row>
    <row r="985" spans="1:17" x14ac:dyDescent="0.25">
      <c r="A985" s="668">
        <v>10.5</v>
      </c>
      <c r="B985" s="658" t="s">
        <v>453</v>
      </c>
      <c r="C985" s="672">
        <v>1</v>
      </c>
      <c r="D985" s="673" t="s">
        <v>12</v>
      </c>
      <c r="E985" s="21"/>
      <c r="F985" s="349">
        <f t="shared" si="114"/>
        <v>0</v>
      </c>
      <c r="G985" s="277"/>
      <c r="H985" s="277"/>
      <c r="L985" s="271"/>
      <c r="M985" s="262"/>
      <c r="N985" s="263"/>
      <c r="O985" s="272"/>
      <c r="Q985" s="270"/>
    </row>
    <row r="986" spans="1:17" x14ac:dyDescent="0.25">
      <c r="A986" s="668">
        <v>10.6</v>
      </c>
      <c r="B986" s="658" t="s">
        <v>454</v>
      </c>
      <c r="C986" s="672">
        <v>1</v>
      </c>
      <c r="D986" s="673" t="s">
        <v>12</v>
      </c>
      <c r="E986" s="21"/>
      <c r="F986" s="349">
        <f t="shared" si="114"/>
        <v>0</v>
      </c>
      <c r="G986" s="277"/>
      <c r="H986" s="277"/>
      <c r="L986" s="271"/>
      <c r="M986" s="262"/>
      <c r="N986" s="263"/>
      <c r="O986" s="272"/>
      <c r="Q986" s="270"/>
    </row>
    <row r="987" spans="1:17" x14ac:dyDescent="0.25">
      <c r="A987" s="668">
        <v>10.7</v>
      </c>
      <c r="B987" s="658" t="s">
        <v>455</v>
      </c>
      <c r="C987" s="672">
        <v>1</v>
      </c>
      <c r="D987" s="673" t="s">
        <v>12</v>
      </c>
      <c r="E987" s="21"/>
      <c r="F987" s="349">
        <f t="shared" si="114"/>
        <v>0</v>
      </c>
      <c r="G987" s="277"/>
      <c r="H987" s="277"/>
      <c r="L987" s="271"/>
      <c r="M987" s="262"/>
      <c r="N987" s="263"/>
      <c r="O987" s="272"/>
      <c r="Q987" s="270"/>
    </row>
    <row r="988" spans="1:17" x14ac:dyDescent="0.25">
      <c r="A988" s="668">
        <v>10.8</v>
      </c>
      <c r="B988" s="658" t="s">
        <v>456</v>
      </c>
      <c r="C988" s="672">
        <v>1</v>
      </c>
      <c r="D988" s="673" t="s">
        <v>12</v>
      </c>
      <c r="E988" s="21"/>
      <c r="F988" s="349">
        <f t="shared" si="114"/>
        <v>0</v>
      </c>
      <c r="G988" s="277"/>
      <c r="H988" s="277"/>
      <c r="L988" s="271"/>
      <c r="M988" s="262"/>
      <c r="N988" s="263"/>
      <c r="O988" s="272"/>
      <c r="Q988" s="270"/>
    </row>
    <row r="989" spans="1:17" x14ac:dyDescent="0.25">
      <c r="A989" s="668">
        <v>10.9</v>
      </c>
      <c r="B989" s="658" t="s">
        <v>172</v>
      </c>
      <c r="C989" s="672">
        <v>1</v>
      </c>
      <c r="D989" s="677" t="s">
        <v>33</v>
      </c>
      <c r="E989" s="21"/>
      <c r="F989" s="349">
        <f t="shared" si="114"/>
        <v>0</v>
      </c>
      <c r="G989" s="277"/>
      <c r="H989" s="277"/>
      <c r="L989" s="271"/>
      <c r="M989" s="262"/>
      <c r="N989" s="263"/>
      <c r="O989" s="272"/>
      <c r="Q989" s="270"/>
    </row>
    <row r="990" spans="1:17" x14ac:dyDescent="0.25">
      <c r="A990" s="573">
        <v>10.1</v>
      </c>
      <c r="B990" s="658" t="s">
        <v>203</v>
      </c>
      <c r="C990" s="672">
        <v>1</v>
      </c>
      <c r="D990" s="677" t="s">
        <v>33</v>
      </c>
      <c r="E990" s="21"/>
      <c r="F990" s="349">
        <f t="shared" si="114"/>
        <v>0</v>
      </c>
      <c r="G990" s="277"/>
      <c r="H990" s="277"/>
      <c r="L990" s="271"/>
      <c r="M990" s="262"/>
      <c r="N990" s="263"/>
      <c r="O990" s="272"/>
      <c r="Q990" s="270"/>
    </row>
    <row r="991" spans="1:17" x14ac:dyDescent="0.25">
      <c r="A991" s="668">
        <v>10.11</v>
      </c>
      <c r="B991" s="658" t="s">
        <v>457</v>
      </c>
      <c r="C991" s="672">
        <v>2</v>
      </c>
      <c r="D991" s="673" t="s">
        <v>12</v>
      </c>
      <c r="E991" s="21"/>
      <c r="F991" s="349">
        <f t="shared" si="114"/>
        <v>0</v>
      </c>
      <c r="G991" s="277"/>
      <c r="H991" s="277"/>
      <c r="L991" s="271"/>
      <c r="M991" s="262"/>
      <c r="N991" s="263"/>
      <c r="O991" s="272"/>
      <c r="Q991" s="270"/>
    </row>
    <row r="992" spans="1:17" x14ac:dyDescent="0.25">
      <c r="A992" s="668">
        <v>10.119999999999999</v>
      </c>
      <c r="B992" s="658" t="s">
        <v>458</v>
      </c>
      <c r="C992" s="672">
        <v>1</v>
      </c>
      <c r="D992" s="673" t="s">
        <v>12</v>
      </c>
      <c r="E992" s="21"/>
      <c r="F992" s="349">
        <f t="shared" si="114"/>
        <v>0</v>
      </c>
      <c r="G992" s="277"/>
      <c r="H992" s="277"/>
      <c r="L992" s="271"/>
      <c r="M992" s="262"/>
      <c r="N992" s="263"/>
      <c r="O992" s="272"/>
      <c r="Q992" s="270"/>
    </row>
    <row r="993" spans="1:17" x14ac:dyDescent="0.25">
      <c r="A993" s="668">
        <v>10.130000000000001</v>
      </c>
      <c r="B993" s="448" t="s">
        <v>459</v>
      </c>
      <c r="C993" s="672">
        <v>1</v>
      </c>
      <c r="D993" s="673" t="s">
        <v>12</v>
      </c>
      <c r="E993" s="21"/>
      <c r="F993" s="349">
        <f t="shared" si="114"/>
        <v>0</v>
      </c>
      <c r="G993" s="277"/>
      <c r="H993" s="277"/>
      <c r="L993" s="271"/>
      <c r="M993" s="262"/>
      <c r="N993" s="263"/>
      <c r="O993" s="272"/>
      <c r="Q993" s="270"/>
    </row>
    <row r="994" spans="1:17" x14ac:dyDescent="0.25">
      <c r="A994" s="104"/>
      <c r="B994" s="351"/>
      <c r="C994" s="672"/>
      <c r="D994" s="677"/>
      <c r="E994" s="21"/>
      <c r="F994" s="656"/>
      <c r="G994" s="277"/>
      <c r="H994" s="277"/>
      <c r="L994" s="271"/>
      <c r="M994" s="262"/>
      <c r="N994" s="263"/>
      <c r="O994" s="272"/>
      <c r="Q994" s="270"/>
    </row>
    <row r="995" spans="1:17" x14ac:dyDescent="0.25">
      <c r="A995" s="639">
        <v>11</v>
      </c>
      <c r="B995" s="667" t="s">
        <v>481</v>
      </c>
      <c r="C995" s="659"/>
      <c r="D995" s="445"/>
      <c r="E995" s="21"/>
      <c r="F995" s="656"/>
      <c r="G995" s="277"/>
      <c r="H995" s="277"/>
      <c r="L995" s="271"/>
      <c r="M995" s="262"/>
      <c r="N995" s="263"/>
      <c r="O995" s="272"/>
      <c r="Q995" s="270"/>
    </row>
    <row r="996" spans="1:17" x14ac:dyDescent="0.25">
      <c r="A996" s="668">
        <v>11.1</v>
      </c>
      <c r="B996" s="658" t="s">
        <v>460</v>
      </c>
      <c r="C996" s="659">
        <v>1</v>
      </c>
      <c r="D996" s="673" t="s">
        <v>12</v>
      </c>
      <c r="E996" s="879"/>
      <c r="F996" s="349">
        <f t="shared" ref="F996:F1002" si="115">ROUND(C996*E996,2)</f>
        <v>0</v>
      </c>
      <c r="G996" s="277"/>
      <c r="H996" s="277"/>
      <c r="L996" s="271"/>
      <c r="M996" s="262"/>
      <c r="N996" s="263"/>
      <c r="O996" s="272"/>
      <c r="Q996" s="270"/>
    </row>
    <row r="997" spans="1:17" x14ac:dyDescent="0.25">
      <c r="A997" s="668">
        <v>11.2</v>
      </c>
      <c r="B997" s="658" t="s">
        <v>461</v>
      </c>
      <c r="C997" s="659">
        <v>6</v>
      </c>
      <c r="D997" s="673" t="s">
        <v>12</v>
      </c>
      <c r="E997" s="21"/>
      <c r="F997" s="349">
        <f t="shared" si="115"/>
        <v>0</v>
      </c>
      <c r="G997" s="277"/>
      <c r="H997" s="277"/>
      <c r="L997" s="271"/>
      <c r="M997" s="262"/>
      <c r="N997" s="263"/>
      <c r="O997" s="272"/>
      <c r="Q997" s="270"/>
    </row>
    <row r="998" spans="1:17" x14ac:dyDescent="0.25">
      <c r="A998" s="668">
        <v>11.3</v>
      </c>
      <c r="B998" s="658" t="s">
        <v>462</v>
      </c>
      <c r="C998" s="659">
        <v>3</v>
      </c>
      <c r="D998" s="673" t="s">
        <v>12</v>
      </c>
      <c r="E998" s="21"/>
      <c r="F998" s="349">
        <f t="shared" si="115"/>
        <v>0</v>
      </c>
      <c r="G998" s="277"/>
      <c r="H998" s="277"/>
      <c r="L998" s="271"/>
      <c r="M998" s="262"/>
      <c r="N998" s="263"/>
      <c r="O998" s="272"/>
      <c r="Q998" s="270"/>
    </row>
    <row r="999" spans="1:17" x14ac:dyDescent="0.25">
      <c r="A999" s="668">
        <v>11.4</v>
      </c>
      <c r="B999" s="658" t="s">
        <v>396</v>
      </c>
      <c r="C999" s="659">
        <v>2</v>
      </c>
      <c r="D999" s="673" t="s">
        <v>12</v>
      </c>
      <c r="E999" s="21"/>
      <c r="F999" s="349">
        <f t="shared" si="115"/>
        <v>0</v>
      </c>
      <c r="G999" s="277"/>
      <c r="H999" s="277"/>
      <c r="L999" s="271"/>
      <c r="M999" s="262"/>
      <c r="N999" s="263"/>
      <c r="O999" s="272"/>
      <c r="Q999" s="270"/>
    </row>
    <row r="1000" spans="1:17" x14ac:dyDescent="0.25">
      <c r="A1000" s="668">
        <v>11.5</v>
      </c>
      <c r="B1000" s="658" t="s">
        <v>463</v>
      </c>
      <c r="C1000" s="659">
        <v>1</v>
      </c>
      <c r="D1000" s="673" t="s">
        <v>12</v>
      </c>
      <c r="E1000" s="21"/>
      <c r="F1000" s="349">
        <f t="shared" si="115"/>
        <v>0</v>
      </c>
      <c r="G1000" s="277"/>
      <c r="H1000" s="277"/>
      <c r="L1000" s="271"/>
      <c r="M1000" s="262"/>
      <c r="N1000" s="263"/>
      <c r="O1000" s="272"/>
      <c r="Q1000" s="270"/>
    </row>
    <row r="1001" spans="1:17" x14ac:dyDescent="0.25">
      <c r="A1001" s="104"/>
      <c r="B1001" s="661"/>
      <c r="C1001" s="659"/>
      <c r="D1001" s="445"/>
      <c r="E1001" s="21"/>
      <c r="F1001" s="349">
        <f t="shared" si="115"/>
        <v>0</v>
      </c>
      <c r="G1001" s="277"/>
      <c r="H1001" s="277"/>
      <c r="L1001" s="271"/>
      <c r="M1001" s="262"/>
      <c r="N1001" s="263"/>
      <c r="O1001" s="272"/>
      <c r="Q1001" s="270"/>
    </row>
    <row r="1002" spans="1:17" x14ac:dyDescent="0.25">
      <c r="A1002" s="639">
        <v>12</v>
      </c>
      <c r="B1002" s="448" t="s">
        <v>464</v>
      </c>
      <c r="C1002" s="659">
        <v>1</v>
      </c>
      <c r="D1002" s="673" t="s">
        <v>12</v>
      </c>
      <c r="E1002" s="21"/>
      <c r="F1002" s="349">
        <f t="shared" si="115"/>
        <v>0</v>
      </c>
      <c r="G1002" s="277"/>
      <c r="H1002" s="277"/>
      <c r="L1002" s="271"/>
      <c r="M1002" s="262"/>
      <c r="N1002" s="263"/>
      <c r="O1002" s="272"/>
      <c r="Q1002" s="270"/>
    </row>
    <row r="1003" spans="1:17" s="315" customFormat="1" x14ac:dyDescent="0.25">
      <c r="A1003" s="104"/>
      <c r="B1003" s="433" t="s">
        <v>1142</v>
      </c>
      <c r="C1003" s="351"/>
      <c r="D1003" s="351"/>
      <c r="E1003" s="908"/>
      <c r="F1003" s="678">
        <f>SUM(F934:F1002)</f>
        <v>0</v>
      </c>
      <c r="G1003" s="277"/>
      <c r="H1003" s="277"/>
      <c r="L1003" s="316"/>
      <c r="M1003" s="317"/>
      <c r="N1003" s="318"/>
      <c r="O1003" s="319"/>
      <c r="P1003" s="319"/>
    </row>
    <row r="1004" spans="1:17" x14ac:dyDescent="0.25">
      <c r="A1004" s="668"/>
      <c r="B1004" s="658"/>
      <c r="C1004" s="659"/>
      <c r="D1004" s="673"/>
      <c r="E1004" s="21"/>
      <c r="F1004" s="349"/>
      <c r="G1004" s="277"/>
      <c r="H1004" s="277"/>
      <c r="L1004" s="271"/>
      <c r="M1004" s="262"/>
      <c r="N1004" s="263"/>
      <c r="O1004" s="272"/>
      <c r="Q1004" s="270"/>
    </row>
    <row r="1005" spans="1:17" s="315" customFormat="1" x14ac:dyDescent="0.25">
      <c r="A1005" s="110" t="s">
        <v>91</v>
      </c>
      <c r="B1005" s="14" t="s">
        <v>364</v>
      </c>
      <c r="C1005" s="58"/>
      <c r="D1005" s="42"/>
      <c r="E1005" s="59"/>
      <c r="F1005" s="679"/>
      <c r="G1005" s="277"/>
      <c r="H1005" s="277"/>
      <c r="I1005" s="257"/>
      <c r="M1005" s="316"/>
      <c r="N1005" s="317"/>
      <c r="O1005" s="318"/>
      <c r="P1005" s="319"/>
      <c r="Q1005" s="319"/>
    </row>
    <row r="1006" spans="1:17" s="377" customFormat="1" x14ac:dyDescent="0.25">
      <c r="A1006" s="680">
        <v>1</v>
      </c>
      <c r="B1006" s="64" t="s">
        <v>402</v>
      </c>
      <c r="C1006" s="681"/>
      <c r="D1006" s="204"/>
      <c r="E1006" s="909"/>
      <c r="F1006" s="682"/>
      <c r="G1006" s="683"/>
      <c r="H1006" s="277"/>
      <c r="I1006" s="684"/>
      <c r="M1006" s="316"/>
      <c r="N1006" s="317"/>
      <c r="O1006" s="378"/>
      <c r="P1006" s="319"/>
      <c r="Q1006" s="319"/>
    </row>
    <row r="1007" spans="1:17" s="315" customFormat="1" x14ac:dyDescent="0.25">
      <c r="A1007" s="685">
        <v>1.1000000000000001</v>
      </c>
      <c r="B1007" s="68" t="s">
        <v>182</v>
      </c>
      <c r="C1007" s="686">
        <v>1</v>
      </c>
      <c r="D1007" s="60" t="s">
        <v>33</v>
      </c>
      <c r="E1007" s="67"/>
      <c r="F1007" s="687">
        <f t="shared" ref="F1007:F1012" si="116">ROUND((E1007*C1007),2)</f>
        <v>0</v>
      </c>
      <c r="G1007" s="277"/>
      <c r="H1007" s="277"/>
      <c r="I1007" s="257"/>
      <c r="M1007" s="316"/>
      <c r="N1007" s="317"/>
      <c r="O1007" s="318"/>
      <c r="P1007" s="319"/>
      <c r="Q1007" s="319"/>
    </row>
    <row r="1008" spans="1:17" s="315" customFormat="1" x14ac:dyDescent="0.25">
      <c r="A1008" s="680"/>
      <c r="B1008" s="688"/>
      <c r="C1008" s="689"/>
      <c r="D1008" s="690"/>
      <c r="E1008" s="910"/>
      <c r="F1008" s="687"/>
      <c r="G1008" s="277"/>
      <c r="H1008" s="277"/>
      <c r="I1008" s="257"/>
      <c r="M1008" s="316"/>
      <c r="N1008" s="317"/>
      <c r="O1008" s="318"/>
      <c r="P1008" s="319"/>
      <c r="Q1008" s="319"/>
    </row>
    <row r="1009" spans="1:17" s="315" customFormat="1" ht="25.5" x14ac:dyDescent="0.25">
      <c r="A1009" s="680">
        <v>2</v>
      </c>
      <c r="B1009" s="691" t="s">
        <v>589</v>
      </c>
      <c r="C1009" s="686">
        <v>1</v>
      </c>
      <c r="D1009" s="60" t="s">
        <v>33</v>
      </c>
      <c r="E1009" s="67"/>
      <c r="F1009" s="687">
        <f t="shared" si="116"/>
        <v>0</v>
      </c>
      <c r="G1009" s="277"/>
      <c r="H1009" s="277"/>
      <c r="I1009" s="257"/>
      <c r="M1009" s="316"/>
      <c r="N1009" s="317"/>
      <c r="O1009" s="318"/>
      <c r="P1009" s="319"/>
      <c r="Q1009" s="319"/>
    </row>
    <row r="1010" spans="1:17" s="315" customFormat="1" x14ac:dyDescent="0.25">
      <c r="A1010" s="201"/>
      <c r="B1010" s="688"/>
      <c r="C1010" s="686"/>
      <c r="D1010" s="66"/>
      <c r="E1010" s="67"/>
      <c r="F1010" s="687"/>
      <c r="G1010" s="277"/>
      <c r="H1010" s="277"/>
      <c r="I1010" s="257"/>
      <c r="M1010" s="316"/>
      <c r="N1010" s="317"/>
      <c r="O1010" s="318"/>
      <c r="P1010" s="319"/>
      <c r="Q1010" s="319"/>
    </row>
    <row r="1011" spans="1:17" s="315" customFormat="1" x14ac:dyDescent="0.25">
      <c r="A1011" s="680">
        <v>3</v>
      </c>
      <c r="B1011" s="64" t="s">
        <v>1112</v>
      </c>
      <c r="C1011" s="686"/>
      <c r="D1011" s="66"/>
      <c r="E1011" s="67"/>
      <c r="F1011" s="687"/>
      <c r="G1011" s="277"/>
      <c r="H1011" s="277"/>
      <c r="I1011" s="257"/>
      <c r="M1011" s="316"/>
      <c r="N1011" s="317"/>
      <c r="O1011" s="318"/>
      <c r="P1011" s="319"/>
      <c r="Q1011" s="319"/>
    </row>
    <row r="1012" spans="1:17" s="315" customFormat="1" x14ac:dyDescent="0.25">
      <c r="A1012" s="685">
        <v>3.1</v>
      </c>
      <c r="B1012" s="68" t="s">
        <v>365</v>
      </c>
      <c r="C1012" s="686">
        <v>170</v>
      </c>
      <c r="D1012" s="66" t="s">
        <v>13</v>
      </c>
      <c r="E1012" s="67"/>
      <c r="F1012" s="687">
        <f t="shared" si="116"/>
        <v>0</v>
      </c>
      <c r="G1012" s="277"/>
      <c r="H1012" s="277"/>
      <c r="I1012" s="257"/>
      <c r="M1012" s="316"/>
      <c r="N1012" s="317"/>
      <c r="O1012" s="318"/>
      <c r="P1012" s="319"/>
      <c r="Q1012" s="319"/>
    </row>
    <row r="1013" spans="1:17" s="315" customFormat="1" x14ac:dyDescent="0.25">
      <c r="A1013" s="685">
        <v>3.2</v>
      </c>
      <c r="B1013" s="134" t="s">
        <v>1113</v>
      </c>
      <c r="C1013" s="686">
        <v>1</v>
      </c>
      <c r="D1013" s="66" t="s">
        <v>33</v>
      </c>
      <c r="E1013" s="67"/>
      <c r="F1013" s="687">
        <f t="shared" ref="F1013:F1023" si="117">ROUND((E1013*C1013),2)</f>
        <v>0</v>
      </c>
      <c r="G1013" s="277"/>
      <c r="H1013" s="277"/>
      <c r="I1013" s="257"/>
      <c r="M1013" s="316"/>
      <c r="N1013" s="317"/>
      <c r="O1013" s="318"/>
      <c r="P1013" s="319"/>
      <c r="Q1013" s="319"/>
    </row>
    <row r="1014" spans="1:17" s="315" customFormat="1" x14ac:dyDescent="0.25">
      <c r="A1014" s="685">
        <v>3.3</v>
      </c>
      <c r="B1014" s="141" t="s">
        <v>139</v>
      </c>
      <c r="C1014" s="686">
        <v>1</v>
      </c>
      <c r="D1014" s="66" t="s">
        <v>33</v>
      </c>
      <c r="E1014" s="67"/>
      <c r="F1014" s="687">
        <f t="shared" ref="F1014" si="118">ROUND((E1014*C1014),2)</f>
        <v>0</v>
      </c>
      <c r="G1014" s="277"/>
      <c r="H1014" s="277"/>
      <c r="I1014" s="257"/>
      <c r="M1014" s="316"/>
      <c r="N1014" s="317"/>
      <c r="O1014" s="318"/>
      <c r="P1014" s="319"/>
      <c r="Q1014" s="319"/>
    </row>
    <row r="1015" spans="1:17" s="315" customFormat="1" x14ac:dyDescent="0.25">
      <c r="A1015" s="201"/>
      <c r="B1015" s="64"/>
      <c r="C1015" s="686"/>
      <c r="D1015" s="66"/>
      <c r="E1015" s="67"/>
      <c r="F1015" s="687"/>
      <c r="G1015" s="277"/>
      <c r="H1015" s="277"/>
      <c r="I1015" s="257"/>
      <c r="M1015" s="316"/>
      <c r="N1015" s="317"/>
      <c r="O1015" s="318"/>
      <c r="P1015" s="319"/>
      <c r="Q1015" s="319"/>
    </row>
    <row r="1016" spans="1:17" s="315" customFormat="1" x14ac:dyDescent="0.25">
      <c r="A1016" s="680">
        <v>4</v>
      </c>
      <c r="B1016" s="64" t="s">
        <v>366</v>
      </c>
      <c r="C1016" s="686"/>
      <c r="D1016" s="66"/>
      <c r="E1016" s="67"/>
      <c r="F1016" s="687"/>
      <c r="G1016" s="277"/>
      <c r="H1016" s="277"/>
      <c r="I1016" s="257"/>
      <c r="M1016" s="316"/>
      <c r="N1016" s="317"/>
      <c r="O1016" s="318"/>
      <c r="P1016" s="319"/>
      <c r="Q1016" s="319"/>
    </row>
    <row r="1017" spans="1:17" s="315" customFormat="1" x14ac:dyDescent="0.25">
      <c r="A1017" s="685">
        <v>4.0999999999999996</v>
      </c>
      <c r="B1017" s="68" t="s">
        <v>367</v>
      </c>
      <c r="C1017" s="686">
        <v>8</v>
      </c>
      <c r="D1017" s="66" t="s">
        <v>12</v>
      </c>
      <c r="E1017" s="67"/>
      <c r="F1017" s="687">
        <f t="shared" si="117"/>
        <v>0</v>
      </c>
      <c r="G1017" s="277"/>
      <c r="H1017" s="277"/>
      <c r="I1017" s="257"/>
      <c r="M1017" s="316"/>
      <c r="N1017" s="317"/>
      <c r="O1017" s="318"/>
      <c r="P1017" s="319"/>
      <c r="Q1017" s="319"/>
    </row>
    <row r="1018" spans="1:17" s="315" customFormat="1" x14ac:dyDescent="0.25">
      <c r="A1018" s="685">
        <v>4.2</v>
      </c>
      <c r="B1018" s="68" t="s">
        <v>368</v>
      </c>
      <c r="C1018" s="686">
        <v>18</v>
      </c>
      <c r="D1018" s="66" t="s">
        <v>12</v>
      </c>
      <c r="E1018" s="67"/>
      <c r="F1018" s="687">
        <f t="shared" si="117"/>
        <v>0</v>
      </c>
      <c r="G1018" s="277"/>
      <c r="H1018" s="277"/>
      <c r="I1018" s="257"/>
      <c r="M1018" s="316"/>
      <c r="N1018" s="317"/>
      <c r="O1018" s="318"/>
      <c r="P1018" s="319"/>
      <c r="Q1018" s="319"/>
    </row>
    <row r="1019" spans="1:17" s="315" customFormat="1" x14ac:dyDescent="0.25">
      <c r="A1019" s="685">
        <v>4.3</v>
      </c>
      <c r="B1019" s="68" t="s">
        <v>369</v>
      </c>
      <c r="C1019" s="686">
        <v>7</v>
      </c>
      <c r="D1019" s="66" t="s">
        <v>12</v>
      </c>
      <c r="E1019" s="67"/>
      <c r="F1019" s="687">
        <f t="shared" si="117"/>
        <v>0</v>
      </c>
      <c r="G1019" s="277"/>
      <c r="H1019" s="277"/>
      <c r="I1019" s="257"/>
      <c r="M1019" s="316"/>
      <c r="N1019" s="317"/>
      <c r="O1019" s="318"/>
      <c r="P1019" s="319"/>
      <c r="Q1019" s="319"/>
    </row>
    <row r="1020" spans="1:17" s="315" customFormat="1" x14ac:dyDescent="0.25">
      <c r="A1020" s="685">
        <v>4.4000000000000004</v>
      </c>
      <c r="B1020" s="68" t="s">
        <v>370</v>
      </c>
      <c r="C1020" s="686">
        <v>2</v>
      </c>
      <c r="D1020" s="66" t="s">
        <v>12</v>
      </c>
      <c r="E1020" s="67"/>
      <c r="F1020" s="687">
        <f t="shared" si="117"/>
        <v>0</v>
      </c>
      <c r="G1020" s="277"/>
      <c r="H1020" s="277"/>
      <c r="I1020" s="257"/>
      <c r="M1020" s="316"/>
      <c r="N1020" s="317"/>
      <c r="O1020" s="318"/>
      <c r="P1020" s="319"/>
      <c r="Q1020" s="319"/>
    </row>
    <row r="1021" spans="1:17" s="315" customFormat="1" x14ac:dyDescent="0.25">
      <c r="A1021" s="685">
        <v>4.5</v>
      </c>
      <c r="B1021" s="68" t="s">
        <v>371</v>
      </c>
      <c r="C1021" s="686">
        <v>2</v>
      </c>
      <c r="D1021" s="66" t="s">
        <v>12</v>
      </c>
      <c r="E1021" s="67"/>
      <c r="F1021" s="687">
        <f t="shared" si="117"/>
        <v>0</v>
      </c>
      <c r="G1021" s="277"/>
      <c r="H1021" s="277"/>
      <c r="I1021" s="257"/>
      <c r="M1021" s="316"/>
      <c r="N1021" s="317"/>
      <c r="O1021" s="318"/>
      <c r="P1021" s="319"/>
      <c r="Q1021" s="319"/>
    </row>
    <row r="1022" spans="1:17" s="315" customFormat="1" x14ac:dyDescent="0.25">
      <c r="A1022" s="685">
        <v>4.5999999999999996</v>
      </c>
      <c r="B1022" s="688" t="s">
        <v>309</v>
      </c>
      <c r="C1022" s="65">
        <v>1</v>
      </c>
      <c r="D1022" s="66" t="s">
        <v>12</v>
      </c>
      <c r="E1022" s="67"/>
      <c r="F1022" s="687">
        <f t="shared" si="117"/>
        <v>0</v>
      </c>
      <c r="G1022" s="277"/>
      <c r="H1022" s="277"/>
      <c r="I1022" s="257"/>
      <c r="M1022" s="316"/>
      <c r="N1022" s="317"/>
      <c r="O1022" s="318"/>
      <c r="P1022" s="319"/>
      <c r="Q1022" s="319"/>
    </row>
    <row r="1023" spans="1:17" s="315" customFormat="1" x14ac:dyDescent="0.25">
      <c r="A1023" s="685">
        <v>4.7</v>
      </c>
      <c r="B1023" s="68" t="s">
        <v>1301</v>
      </c>
      <c r="C1023" s="686">
        <v>1</v>
      </c>
      <c r="D1023" s="66" t="s">
        <v>159</v>
      </c>
      <c r="E1023" s="67"/>
      <c r="F1023" s="687">
        <f t="shared" si="117"/>
        <v>0</v>
      </c>
      <c r="G1023" s="277"/>
      <c r="H1023" s="277"/>
      <c r="I1023" s="257"/>
      <c r="M1023" s="316"/>
      <c r="N1023" s="317"/>
      <c r="O1023" s="318"/>
      <c r="P1023" s="319"/>
      <c r="Q1023" s="319"/>
    </row>
    <row r="1024" spans="1:17" s="315" customFormat="1" x14ac:dyDescent="0.25">
      <c r="A1024" s="82"/>
      <c r="B1024" s="111" t="s">
        <v>1143</v>
      </c>
      <c r="C1024" s="58"/>
      <c r="D1024" s="42"/>
      <c r="E1024" s="59"/>
      <c r="F1024" s="679">
        <f>SUM(F1006:F1023)</f>
        <v>0</v>
      </c>
      <c r="G1024" s="277"/>
      <c r="H1024" s="277"/>
      <c r="I1024" s="257"/>
      <c r="M1024" s="316"/>
      <c r="N1024" s="317"/>
      <c r="O1024" s="318"/>
      <c r="P1024" s="319"/>
      <c r="Q1024" s="319"/>
    </row>
    <row r="1025" spans="1:17" s="315" customFormat="1" x14ac:dyDescent="0.25">
      <c r="A1025" s="82"/>
      <c r="B1025" s="63"/>
      <c r="C1025" s="58"/>
      <c r="D1025" s="42"/>
      <c r="E1025" s="59"/>
      <c r="F1025" s="578"/>
      <c r="G1025" s="277"/>
      <c r="H1025" s="277"/>
      <c r="I1025" s="257"/>
      <c r="M1025" s="316"/>
      <c r="N1025" s="317"/>
      <c r="O1025" s="318"/>
      <c r="P1025" s="319"/>
      <c r="Q1025" s="319"/>
    </row>
    <row r="1026" spans="1:17" s="315" customFormat="1" x14ac:dyDescent="0.25">
      <c r="A1026" s="112" t="s">
        <v>140</v>
      </c>
      <c r="B1026" s="61" t="s">
        <v>92</v>
      </c>
      <c r="C1026" s="62"/>
      <c r="D1026" s="42"/>
      <c r="E1026" s="59"/>
      <c r="F1026" s="578"/>
      <c r="G1026" s="277"/>
      <c r="H1026" s="277"/>
      <c r="I1026" s="257"/>
      <c r="M1026" s="316"/>
      <c r="N1026" s="317"/>
      <c r="O1026" s="318"/>
      <c r="P1026" s="319"/>
      <c r="Q1026" s="319"/>
    </row>
    <row r="1027" spans="1:17" s="315" customFormat="1" x14ac:dyDescent="0.25">
      <c r="A1027" s="82"/>
      <c r="B1027" s="63"/>
      <c r="C1027" s="58"/>
      <c r="D1027" s="42"/>
      <c r="E1027" s="59"/>
      <c r="F1027" s="578"/>
      <c r="G1027" s="277"/>
      <c r="H1027" s="277"/>
      <c r="I1027" s="257"/>
      <c r="M1027" s="316"/>
      <c r="N1027" s="317"/>
      <c r="O1027" s="318"/>
      <c r="P1027" s="319"/>
      <c r="Q1027" s="319"/>
    </row>
    <row r="1028" spans="1:17" s="315" customFormat="1" x14ac:dyDescent="0.25">
      <c r="A1028" s="113">
        <v>1</v>
      </c>
      <c r="B1028" s="64" t="s">
        <v>93</v>
      </c>
      <c r="C1028" s="65"/>
      <c r="D1028" s="66"/>
      <c r="E1028" s="67"/>
      <c r="F1028" s="687"/>
      <c r="G1028" s="277"/>
      <c r="H1028" s="277"/>
      <c r="I1028" s="257"/>
      <c r="M1028" s="316"/>
      <c r="N1028" s="317"/>
      <c r="O1028" s="318"/>
      <c r="P1028" s="319"/>
      <c r="Q1028" s="319"/>
    </row>
    <row r="1029" spans="1:17" s="315" customFormat="1" x14ac:dyDescent="0.25">
      <c r="A1029" s="113"/>
      <c r="B1029" s="64"/>
      <c r="C1029" s="65"/>
      <c r="D1029" s="66"/>
      <c r="E1029" s="67"/>
      <c r="F1029" s="687"/>
      <c r="G1029" s="277"/>
      <c r="H1029" s="277"/>
      <c r="I1029" s="257"/>
      <c r="M1029" s="316"/>
      <c r="N1029" s="317"/>
      <c r="O1029" s="318"/>
      <c r="P1029" s="319"/>
      <c r="Q1029" s="319"/>
    </row>
    <row r="1030" spans="1:17" s="315" customFormat="1" x14ac:dyDescent="0.25">
      <c r="A1030" s="83">
        <v>1.1000000000000001</v>
      </c>
      <c r="B1030" s="68" t="s">
        <v>1231</v>
      </c>
      <c r="C1030" s="65">
        <v>1</v>
      </c>
      <c r="D1030" s="60" t="s">
        <v>33</v>
      </c>
      <c r="E1030" s="67"/>
      <c r="F1030" s="687">
        <f>+C1030*E1030</f>
        <v>0</v>
      </c>
      <c r="G1030" s="277"/>
      <c r="H1030" s="277"/>
      <c r="I1030" s="257"/>
      <c r="M1030" s="316"/>
      <c r="N1030" s="317"/>
      <c r="O1030" s="318"/>
      <c r="P1030" s="319"/>
      <c r="Q1030" s="319"/>
    </row>
    <row r="1031" spans="1:17" s="315" customFormat="1" x14ac:dyDescent="0.25">
      <c r="A1031" s="114"/>
      <c r="B1031" s="64"/>
      <c r="C1031" s="65"/>
      <c r="D1031" s="66"/>
      <c r="E1031" s="67"/>
      <c r="F1031" s="687"/>
      <c r="G1031" s="277"/>
      <c r="H1031" s="277"/>
      <c r="I1031" s="257"/>
      <c r="M1031" s="316"/>
      <c r="N1031" s="317"/>
      <c r="O1031" s="318"/>
      <c r="P1031" s="319"/>
      <c r="Q1031" s="319"/>
    </row>
    <row r="1032" spans="1:17" s="315" customFormat="1" x14ac:dyDescent="0.25">
      <c r="A1032" s="113">
        <v>1.2</v>
      </c>
      <c r="B1032" s="64" t="s">
        <v>9</v>
      </c>
      <c r="C1032" s="65"/>
      <c r="D1032" s="66"/>
      <c r="E1032" s="67"/>
      <c r="F1032" s="687"/>
      <c r="G1032" s="277"/>
      <c r="H1032" s="277"/>
      <c r="I1032" s="257"/>
      <c r="M1032" s="316"/>
      <c r="N1032" s="317"/>
      <c r="O1032" s="318"/>
      <c r="P1032" s="319"/>
      <c r="Q1032" s="319"/>
    </row>
    <row r="1033" spans="1:17" s="315" customFormat="1" x14ac:dyDescent="0.25">
      <c r="A1033" s="115" t="s">
        <v>94</v>
      </c>
      <c r="B1033" s="68" t="s">
        <v>174</v>
      </c>
      <c r="C1033" s="65">
        <v>42</v>
      </c>
      <c r="D1033" s="69" t="s">
        <v>7</v>
      </c>
      <c r="E1033" s="67"/>
      <c r="F1033" s="687">
        <f>ROUND(C1033*E1033,2)</f>
        <v>0</v>
      </c>
      <c r="G1033" s="277"/>
      <c r="H1033" s="277"/>
      <c r="I1033" s="257"/>
      <c r="M1033" s="316"/>
      <c r="N1033" s="317"/>
      <c r="O1033" s="318"/>
      <c r="P1033" s="319"/>
      <c r="Q1033" s="319"/>
    </row>
    <row r="1034" spans="1:17" s="315" customFormat="1" x14ac:dyDescent="0.25">
      <c r="A1034" s="115" t="s">
        <v>95</v>
      </c>
      <c r="B1034" s="68" t="s">
        <v>79</v>
      </c>
      <c r="C1034" s="65">
        <v>35.700000000000003</v>
      </c>
      <c r="D1034" s="69" t="s">
        <v>8</v>
      </c>
      <c r="E1034" s="67"/>
      <c r="F1034" s="687">
        <f>ROUND(C1034*E1034,2)</f>
        <v>0</v>
      </c>
      <c r="G1034" s="277"/>
      <c r="H1034" s="277"/>
      <c r="I1034" s="257"/>
      <c r="M1034" s="316"/>
      <c r="N1034" s="317"/>
      <c r="O1034" s="318"/>
      <c r="P1034" s="319"/>
      <c r="Q1034" s="319"/>
    </row>
    <row r="1035" spans="1:17" s="315" customFormat="1" x14ac:dyDescent="0.25">
      <c r="A1035" s="115" t="s">
        <v>96</v>
      </c>
      <c r="B1035" s="68" t="s">
        <v>97</v>
      </c>
      <c r="C1035" s="65">
        <v>3.78</v>
      </c>
      <c r="D1035" s="69" t="s">
        <v>63</v>
      </c>
      <c r="E1035" s="911"/>
      <c r="F1035" s="687">
        <f>ROUND(C1035*E1035,2)</f>
        <v>0</v>
      </c>
      <c r="G1035" s="277"/>
      <c r="H1035" s="277"/>
      <c r="I1035" s="257"/>
      <c r="M1035" s="316"/>
      <c r="N1035" s="317"/>
      <c r="O1035" s="318"/>
      <c r="P1035" s="319"/>
      <c r="Q1035" s="319"/>
    </row>
    <row r="1036" spans="1:17" s="315" customFormat="1" x14ac:dyDescent="0.25">
      <c r="A1036" s="115" t="s">
        <v>98</v>
      </c>
      <c r="B1036" s="68" t="s">
        <v>99</v>
      </c>
      <c r="C1036" s="65">
        <v>8.19</v>
      </c>
      <c r="D1036" s="69" t="s">
        <v>25</v>
      </c>
      <c r="E1036" s="67"/>
      <c r="F1036" s="687">
        <f>ROUND(C1036*E1036,2)</f>
        <v>0</v>
      </c>
      <c r="G1036" s="277"/>
      <c r="H1036" s="277"/>
      <c r="I1036" s="257"/>
      <c r="M1036" s="316"/>
      <c r="N1036" s="317"/>
      <c r="O1036" s="318"/>
      <c r="P1036" s="319"/>
      <c r="Q1036" s="319"/>
    </row>
    <row r="1037" spans="1:17" s="315" customFormat="1" x14ac:dyDescent="0.25">
      <c r="A1037" s="114"/>
      <c r="B1037" s="68"/>
      <c r="C1037" s="65"/>
      <c r="D1037" s="66"/>
      <c r="E1037" s="67"/>
      <c r="F1037" s="687"/>
      <c r="G1037" s="277"/>
      <c r="H1037" s="277"/>
      <c r="I1037" s="257"/>
      <c r="M1037" s="316"/>
      <c r="N1037" s="317"/>
      <c r="O1037" s="318"/>
      <c r="P1037" s="319"/>
      <c r="Q1037" s="319"/>
    </row>
    <row r="1038" spans="1:17" s="315" customFormat="1" ht="14.25" x14ac:dyDescent="0.25">
      <c r="A1038" s="113">
        <v>1.3</v>
      </c>
      <c r="B1038" s="64" t="s">
        <v>100</v>
      </c>
      <c r="C1038" s="65"/>
      <c r="D1038" s="66"/>
      <c r="E1038" s="67"/>
      <c r="F1038" s="687"/>
      <c r="G1038" s="277"/>
      <c r="H1038" s="277"/>
      <c r="I1038" s="257"/>
      <c r="M1038" s="316"/>
      <c r="N1038" s="317"/>
      <c r="O1038" s="318"/>
      <c r="P1038" s="319"/>
      <c r="Q1038" s="319"/>
    </row>
    <row r="1039" spans="1:17" s="315" customFormat="1" ht="14.25" x14ac:dyDescent="0.25">
      <c r="A1039" s="115" t="s">
        <v>101</v>
      </c>
      <c r="B1039" s="68" t="s">
        <v>102</v>
      </c>
      <c r="C1039" s="65">
        <v>1.44</v>
      </c>
      <c r="D1039" s="66" t="s">
        <v>10</v>
      </c>
      <c r="E1039" s="67"/>
      <c r="F1039" s="687">
        <f>+C1039*E1039</f>
        <v>0</v>
      </c>
      <c r="G1039" s="277"/>
      <c r="H1039" s="277"/>
      <c r="I1039" s="257"/>
      <c r="M1039" s="316"/>
      <c r="N1039" s="317"/>
      <c r="O1039" s="318"/>
      <c r="P1039" s="319"/>
      <c r="Q1039" s="319"/>
    </row>
    <row r="1040" spans="1:17" s="315" customFormat="1" ht="14.25" x14ac:dyDescent="0.25">
      <c r="A1040" s="115" t="s">
        <v>103</v>
      </c>
      <c r="B1040" s="70" t="s">
        <v>104</v>
      </c>
      <c r="C1040" s="71">
        <v>0.73</v>
      </c>
      <c r="D1040" s="66" t="s">
        <v>10</v>
      </c>
      <c r="E1040" s="67"/>
      <c r="F1040" s="687">
        <f>+C1040*E1040</f>
        <v>0</v>
      </c>
      <c r="G1040" s="277"/>
      <c r="H1040" s="277"/>
      <c r="I1040" s="257"/>
      <c r="M1040" s="316"/>
      <c r="N1040" s="317"/>
      <c r="O1040" s="318"/>
      <c r="P1040" s="319"/>
      <c r="Q1040" s="319"/>
    </row>
    <row r="1041" spans="1:17" s="315" customFormat="1" ht="14.25" x14ac:dyDescent="0.25">
      <c r="A1041" s="115" t="s">
        <v>105</v>
      </c>
      <c r="B1041" s="68" t="s">
        <v>106</v>
      </c>
      <c r="C1041" s="65">
        <v>0.51</v>
      </c>
      <c r="D1041" s="66" t="s">
        <v>10</v>
      </c>
      <c r="E1041" s="67"/>
      <c r="F1041" s="687">
        <f>+C1041*E1041</f>
        <v>0</v>
      </c>
      <c r="G1041" s="277"/>
      <c r="H1041" s="277"/>
      <c r="I1041" s="257"/>
      <c r="M1041" s="316"/>
      <c r="N1041" s="317"/>
      <c r="O1041" s="318"/>
      <c r="P1041" s="319"/>
      <c r="Q1041" s="319"/>
    </row>
    <row r="1042" spans="1:17" s="315" customFormat="1" x14ac:dyDescent="0.25">
      <c r="A1042" s="114"/>
      <c r="B1042" s="68"/>
      <c r="C1042" s="65"/>
      <c r="D1042" s="66"/>
      <c r="E1042" s="67"/>
      <c r="F1042" s="687"/>
      <c r="G1042" s="277"/>
      <c r="H1042" s="277"/>
      <c r="I1042" s="257"/>
      <c r="M1042" s="316"/>
      <c r="N1042" s="317"/>
      <c r="O1042" s="318"/>
      <c r="P1042" s="319"/>
      <c r="Q1042" s="319"/>
    </row>
    <row r="1043" spans="1:17" s="315" customFormat="1" x14ac:dyDescent="0.25">
      <c r="A1043" s="113">
        <v>1.4</v>
      </c>
      <c r="B1043" s="64" t="s">
        <v>80</v>
      </c>
      <c r="C1043" s="65"/>
      <c r="D1043" s="66"/>
      <c r="E1043" s="67"/>
      <c r="F1043" s="687"/>
      <c r="G1043" s="277"/>
      <c r="H1043" s="277"/>
      <c r="I1043" s="257"/>
      <c r="M1043" s="316"/>
      <c r="N1043" s="317"/>
      <c r="O1043" s="318"/>
      <c r="P1043" s="319"/>
      <c r="Q1043" s="319"/>
    </row>
    <row r="1044" spans="1:17" s="315" customFormat="1" x14ac:dyDescent="0.25">
      <c r="A1044" s="115" t="s">
        <v>107</v>
      </c>
      <c r="B1044" s="68" t="s">
        <v>108</v>
      </c>
      <c r="C1044" s="65">
        <v>14.64</v>
      </c>
      <c r="D1044" s="66" t="s">
        <v>11</v>
      </c>
      <c r="E1044" s="67"/>
      <c r="F1044" s="687">
        <f>+C1044*E1044</f>
        <v>0</v>
      </c>
      <c r="G1044" s="277"/>
      <c r="H1044" s="277"/>
      <c r="I1044" s="257"/>
      <c r="M1044" s="316"/>
      <c r="N1044" s="317"/>
      <c r="O1044" s="318"/>
      <c r="P1044" s="319"/>
      <c r="Q1044" s="319"/>
    </row>
    <row r="1045" spans="1:17" s="315" customFormat="1" x14ac:dyDescent="0.25">
      <c r="A1045" s="114"/>
      <c r="B1045" s="68"/>
      <c r="C1045" s="65"/>
      <c r="D1045" s="66"/>
      <c r="E1045" s="67"/>
      <c r="F1045" s="687"/>
      <c r="G1045" s="277"/>
      <c r="H1045" s="277"/>
      <c r="I1045" s="257"/>
      <c r="M1045" s="316"/>
      <c r="N1045" s="317"/>
      <c r="O1045" s="318"/>
      <c r="P1045" s="319"/>
      <c r="Q1045" s="319"/>
    </row>
    <row r="1046" spans="1:17" s="315" customFormat="1" x14ac:dyDescent="0.25">
      <c r="A1046" s="113">
        <v>1.5</v>
      </c>
      <c r="B1046" s="64" t="s">
        <v>109</v>
      </c>
      <c r="C1046" s="65"/>
      <c r="D1046" s="66"/>
      <c r="E1046" s="67"/>
      <c r="F1046" s="687"/>
      <c r="G1046" s="277"/>
      <c r="H1046" s="277"/>
      <c r="I1046" s="257"/>
      <c r="M1046" s="316"/>
      <c r="N1046" s="317"/>
      <c r="O1046" s="318"/>
      <c r="P1046" s="319"/>
      <c r="Q1046" s="319"/>
    </row>
    <row r="1047" spans="1:17" s="315" customFormat="1" x14ac:dyDescent="0.25">
      <c r="A1047" s="115" t="s">
        <v>110</v>
      </c>
      <c r="B1047" s="72" t="s">
        <v>372</v>
      </c>
      <c r="C1047" s="65">
        <v>15.12</v>
      </c>
      <c r="D1047" s="66" t="s">
        <v>11</v>
      </c>
      <c r="E1047" s="912"/>
      <c r="F1047" s="687">
        <f>ROUND(C1047*E1047,2)</f>
        <v>0</v>
      </c>
      <c r="G1047" s="277"/>
      <c r="H1047" s="277"/>
      <c r="I1047" s="257"/>
      <c r="M1047" s="316"/>
      <c r="N1047" s="317"/>
      <c r="O1047" s="318"/>
      <c r="P1047" s="319"/>
      <c r="Q1047" s="319"/>
    </row>
    <row r="1048" spans="1:17" s="315" customFormat="1" x14ac:dyDescent="0.25">
      <c r="A1048" s="115" t="s">
        <v>111</v>
      </c>
      <c r="B1048" s="68" t="s">
        <v>32</v>
      </c>
      <c r="C1048" s="65">
        <v>11.2</v>
      </c>
      <c r="D1048" s="66" t="s">
        <v>13</v>
      </c>
      <c r="E1048" s="67"/>
      <c r="F1048" s="687">
        <f>ROUND(C1048*E1048,2)</f>
        <v>0</v>
      </c>
      <c r="G1048" s="277"/>
      <c r="H1048" s="277"/>
      <c r="I1048" s="257"/>
      <c r="M1048" s="316"/>
      <c r="N1048" s="317"/>
      <c r="O1048" s="318"/>
      <c r="P1048" s="319"/>
      <c r="Q1048" s="319"/>
    </row>
    <row r="1049" spans="1:17" s="315" customFormat="1" x14ac:dyDescent="0.25">
      <c r="A1049" s="115" t="s">
        <v>112</v>
      </c>
      <c r="B1049" s="68" t="s">
        <v>188</v>
      </c>
      <c r="C1049" s="65">
        <v>3.3</v>
      </c>
      <c r="D1049" s="66" t="s">
        <v>11</v>
      </c>
      <c r="E1049" s="912"/>
      <c r="F1049" s="687">
        <f>ROUND(C1049*E1049,2)</f>
        <v>0</v>
      </c>
      <c r="G1049" s="277"/>
      <c r="H1049" s="277"/>
      <c r="I1049" s="257"/>
      <c r="M1049" s="316"/>
      <c r="N1049" s="317"/>
      <c r="O1049" s="318"/>
      <c r="P1049" s="319"/>
      <c r="Q1049" s="319"/>
    </row>
    <row r="1050" spans="1:17" s="315" customFormat="1" x14ac:dyDescent="0.25">
      <c r="A1050" s="115" t="s">
        <v>113</v>
      </c>
      <c r="B1050" s="68" t="s">
        <v>114</v>
      </c>
      <c r="C1050" s="65">
        <v>4.2699999999999996</v>
      </c>
      <c r="D1050" s="66" t="s">
        <v>11</v>
      </c>
      <c r="E1050" s="21"/>
      <c r="F1050" s="687">
        <f>ROUND(C1050*E1050,2)</f>
        <v>0</v>
      </c>
      <c r="G1050" s="277"/>
      <c r="H1050" s="277"/>
      <c r="I1050" s="257"/>
      <c r="M1050" s="316"/>
      <c r="N1050" s="317"/>
      <c r="O1050" s="318"/>
      <c r="P1050" s="319"/>
      <c r="Q1050" s="319"/>
    </row>
    <row r="1051" spans="1:17" s="315" customFormat="1" x14ac:dyDescent="0.25">
      <c r="A1051" s="115" t="s">
        <v>115</v>
      </c>
      <c r="B1051" s="68" t="s">
        <v>170</v>
      </c>
      <c r="C1051" s="65">
        <v>8.8000000000000007</v>
      </c>
      <c r="D1051" s="66" t="s">
        <v>13</v>
      </c>
      <c r="E1051" s="67"/>
      <c r="F1051" s="687">
        <f>ROUND(C1051*E1051,2)</f>
        <v>0</v>
      </c>
      <c r="G1051" s="277"/>
      <c r="H1051" s="277"/>
      <c r="I1051" s="257"/>
      <c r="M1051" s="316"/>
      <c r="N1051" s="317"/>
      <c r="O1051" s="318"/>
      <c r="P1051" s="319"/>
      <c r="Q1051" s="319"/>
    </row>
    <row r="1052" spans="1:17" s="315" customFormat="1" x14ac:dyDescent="0.25">
      <c r="A1052" s="114"/>
      <c r="B1052" s="68"/>
      <c r="C1052" s="65"/>
      <c r="D1052" s="66"/>
      <c r="E1052" s="67"/>
      <c r="F1052" s="687"/>
      <c r="G1052" s="277"/>
      <c r="H1052" s="277"/>
      <c r="I1052" s="257"/>
      <c r="M1052" s="316"/>
      <c r="N1052" s="317"/>
      <c r="O1052" s="318"/>
      <c r="P1052" s="319"/>
      <c r="Q1052" s="319"/>
    </row>
    <row r="1053" spans="1:17" s="315" customFormat="1" x14ac:dyDescent="0.25">
      <c r="A1053" s="113">
        <v>1.6</v>
      </c>
      <c r="B1053" s="64" t="s">
        <v>116</v>
      </c>
      <c r="C1053" s="65"/>
      <c r="D1053" s="66"/>
      <c r="E1053" s="67"/>
      <c r="F1053" s="687"/>
      <c r="G1053" s="277"/>
      <c r="H1053" s="277"/>
      <c r="I1053" s="257"/>
      <c r="M1053" s="316"/>
      <c r="N1053" s="317"/>
      <c r="O1053" s="318"/>
      <c r="P1053" s="319"/>
      <c r="Q1053" s="319"/>
    </row>
    <row r="1054" spans="1:17" s="315" customFormat="1" x14ac:dyDescent="0.25">
      <c r="A1054" s="115" t="s">
        <v>117</v>
      </c>
      <c r="B1054" s="68" t="s">
        <v>118</v>
      </c>
      <c r="C1054" s="65">
        <v>0.36</v>
      </c>
      <c r="D1054" s="66" t="s">
        <v>10</v>
      </c>
      <c r="E1054" s="67"/>
      <c r="F1054" s="687">
        <f>+C1054*E1054</f>
        <v>0</v>
      </c>
      <c r="G1054" s="277"/>
      <c r="H1054" s="277"/>
      <c r="I1054" s="257"/>
      <c r="M1054" s="316"/>
      <c r="N1054" s="317"/>
      <c r="O1054" s="318"/>
      <c r="P1054" s="319"/>
      <c r="Q1054" s="319"/>
    </row>
    <row r="1055" spans="1:17" s="315" customFormat="1" x14ac:dyDescent="0.25">
      <c r="A1055" s="115" t="s">
        <v>119</v>
      </c>
      <c r="B1055" s="68" t="s">
        <v>120</v>
      </c>
      <c r="C1055" s="65">
        <v>0.27</v>
      </c>
      <c r="D1055" s="66" t="s">
        <v>10</v>
      </c>
      <c r="E1055" s="67"/>
      <c r="F1055" s="687">
        <f>+C1055*E1055</f>
        <v>0</v>
      </c>
      <c r="G1055" s="277"/>
      <c r="H1055" s="277"/>
      <c r="I1055" s="257"/>
      <c r="M1055" s="316"/>
      <c r="N1055" s="317"/>
      <c r="O1055" s="318"/>
      <c r="P1055" s="319"/>
      <c r="Q1055" s="319"/>
    </row>
    <row r="1056" spans="1:17" s="315" customFormat="1" x14ac:dyDescent="0.25">
      <c r="A1056" s="114"/>
      <c r="B1056" s="68"/>
      <c r="C1056" s="65"/>
      <c r="D1056" s="66"/>
      <c r="E1056" s="67"/>
      <c r="F1056" s="687"/>
      <c r="G1056" s="277"/>
      <c r="H1056" s="277"/>
      <c r="I1056" s="257"/>
      <c r="M1056" s="316"/>
      <c r="N1056" s="317"/>
      <c r="O1056" s="318"/>
      <c r="P1056" s="319"/>
      <c r="Q1056" s="319"/>
    </row>
    <row r="1057" spans="1:17" s="315" customFormat="1" x14ac:dyDescent="0.25">
      <c r="A1057" s="113">
        <v>1.7</v>
      </c>
      <c r="B1057" s="64" t="s">
        <v>121</v>
      </c>
      <c r="C1057" s="65"/>
      <c r="D1057" s="66"/>
      <c r="E1057" s="67"/>
      <c r="F1057" s="687"/>
      <c r="G1057" s="277"/>
      <c r="H1057" s="277"/>
      <c r="I1057" s="257"/>
      <c r="M1057" s="316"/>
      <c r="N1057" s="317"/>
      <c r="O1057" s="318"/>
      <c r="P1057" s="319"/>
      <c r="Q1057" s="319"/>
    </row>
    <row r="1058" spans="1:17" s="315" customFormat="1" ht="25.5" x14ac:dyDescent="0.25">
      <c r="A1058" s="115" t="s">
        <v>122</v>
      </c>
      <c r="B1058" s="68" t="s">
        <v>123</v>
      </c>
      <c r="C1058" s="65">
        <v>4.8</v>
      </c>
      <c r="D1058" s="66" t="s">
        <v>13</v>
      </c>
      <c r="E1058" s="67"/>
      <c r="F1058" s="687">
        <f>+C1058*E1058</f>
        <v>0</v>
      </c>
      <c r="G1058" s="277"/>
      <c r="H1058" s="277"/>
      <c r="I1058" s="257"/>
      <c r="M1058" s="316"/>
      <c r="N1058" s="317"/>
      <c r="O1058" s="318"/>
      <c r="P1058" s="319"/>
      <c r="Q1058" s="319"/>
    </row>
    <row r="1059" spans="1:17" s="315" customFormat="1" x14ac:dyDescent="0.25">
      <c r="A1059" s="115" t="s">
        <v>124</v>
      </c>
      <c r="B1059" s="68" t="s">
        <v>125</v>
      </c>
      <c r="C1059" s="65">
        <v>6</v>
      </c>
      <c r="D1059" s="66" t="s">
        <v>13</v>
      </c>
      <c r="E1059" s="67"/>
      <c r="F1059" s="687">
        <f t="shared" ref="F1059" si="119">ROUND(C1059*E1059,2)</f>
        <v>0</v>
      </c>
      <c r="G1059" s="277"/>
      <c r="H1059" s="277"/>
      <c r="I1059" s="257"/>
      <c r="M1059" s="316"/>
      <c r="N1059" s="317"/>
      <c r="O1059" s="318"/>
      <c r="P1059" s="319"/>
      <c r="Q1059" s="319"/>
    </row>
    <row r="1060" spans="1:17" s="315" customFormat="1" x14ac:dyDescent="0.25">
      <c r="A1060" s="115" t="s">
        <v>126</v>
      </c>
      <c r="B1060" s="68" t="s">
        <v>128</v>
      </c>
      <c r="C1060" s="65">
        <v>4</v>
      </c>
      <c r="D1060" s="66" t="s">
        <v>12</v>
      </c>
      <c r="E1060" s="67"/>
      <c r="F1060" s="687">
        <f>+C1060*E1060</f>
        <v>0</v>
      </c>
      <c r="G1060" s="277"/>
      <c r="H1060" s="277"/>
      <c r="I1060" s="257"/>
      <c r="M1060" s="316"/>
      <c r="N1060" s="317"/>
      <c r="O1060" s="318"/>
      <c r="P1060" s="319"/>
      <c r="Q1060" s="319"/>
    </row>
    <row r="1061" spans="1:17" s="315" customFormat="1" x14ac:dyDescent="0.25">
      <c r="A1061" s="115" t="s">
        <v>373</v>
      </c>
      <c r="B1061" s="68" t="s">
        <v>130</v>
      </c>
      <c r="C1061" s="65">
        <v>2</v>
      </c>
      <c r="D1061" s="66" t="s">
        <v>12</v>
      </c>
      <c r="E1061" s="67"/>
      <c r="F1061" s="687">
        <f t="shared" ref="F1061:F1082" si="120">+C1061*E1061</f>
        <v>0</v>
      </c>
      <c r="G1061" s="277"/>
      <c r="H1061" s="277"/>
      <c r="I1061" s="257"/>
      <c r="M1061" s="316"/>
      <c r="N1061" s="317"/>
      <c r="O1061" s="318"/>
      <c r="P1061" s="319"/>
      <c r="Q1061" s="319"/>
    </row>
    <row r="1062" spans="1:17" s="315" customFormat="1" x14ac:dyDescent="0.25">
      <c r="A1062" s="115" t="s">
        <v>127</v>
      </c>
      <c r="B1062" s="68" t="s">
        <v>132</v>
      </c>
      <c r="C1062" s="65">
        <v>4</v>
      </c>
      <c r="D1062" s="66" t="s">
        <v>12</v>
      </c>
      <c r="E1062" s="67"/>
      <c r="F1062" s="687">
        <f t="shared" si="120"/>
        <v>0</v>
      </c>
      <c r="G1062" s="277"/>
      <c r="H1062" s="277"/>
      <c r="I1062" s="257"/>
      <c r="M1062" s="316"/>
      <c r="N1062" s="317"/>
      <c r="O1062" s="318"/>
      <c r="P1062" s="319"/>
      <c r="Q1062" s="319"/>
    </row>
    <row r="1063" spans="1:17" s="315" customFormat="1" x14ac:dyDescent="0.25">
      <c r="A1063" s="115" t="s">
        <v>129</v>
      </c>
      <c r="B1063" s="68" t="s">
        <v>134</v>
      </c>
      <c r="C1063" s="65">
        <v>2</v>
      </c>
      <c r="D1063" s="66" t="s">
        <v>12</v>
      </c>
      <c r="E1063" s="67"/>
      <c r="F1063" s="687">
        <f t="shared" si="120"/>
        <v>0</v>
      </c>
      <c r="G1063" s="277"/>
      <c r="H1063" s="277"/>
      <c r="I1063" s="257"/>
      <c r="M1063" s="316"/>
      <c r="N1063" s="317"/>
      <c r="O1063" s="318"/>
      <c r="P1063" s="319"/>
      <c r="Q1063" s="319"/>
    </row>
    <row r="1064" spans="1:17" s="315" customFormat="1" x14ac:dyDescent="0.25">
      <c r="A1064" s="115" t="s">
        <v>131</v>
      </c>
      <c r="B1064" s="68" t="s">
        <v>136</v>
      </c>
      <c r="C1064" s="65">
        <v>2</v>
      </c>
      <c r="D1064" s="66" t="s">
        <v>12</v>
      </c>
      <c r="E1064" s="67"/>
      <c r="F1064" s="687">
        <f t="shared" si="120"/>
        <v>0</v>
      </c>
      <c r="G1064" s="277"/>
      <c r="H1064" s="277"/>
      <c r="I1064" s="257"/>
      <c r="M1064" s="316"/>
      <c r="N1064" s="317"/>
      <c r="O1064" s="318"/>
      <c r="P1064" s="319"/>
      <c r="Q1064" s="319"/>
    </row>
    <row r="1065" spans="1:17" s="315" customFormat="1" x14ac:dyDescent="0.25">
      <c r="A1065" s="115" t="s">
        <v>133</v>
      </c>
      <c r="B1065" s="68" t="s">
        <v>138</v>
      </c>
      <c r="C1065" s="65">
        <v>2</v>
      </c>
      <c r="D1065" s="66" t="s">
        <v>12</v>
      </c>
      <c r="E1065" s="67"/>
      <c r="F1065" s="687">
        <f t="shared" si="120"/>
        <v>0</v>
      </c>
      <c r="G1065" s="277"/>
      <c r="H1065" s="277"/>
      <c r="I1065" s="257"/>
      <c r="M1065" s="316"/>
      <c r="N1065" s="317"/>
      <c r="O1065" s="318"/>
      <c r="P1065" s="319"/>
      <c r="Q1065" s="319"/>
    </row>
    <row r="1066" spans="1:17" s="315" customFormat="1" x14ac:dyDescent="0.25">
      <c r="A1066" s="115" t="s">
        <v>135</v>
      </c>
      <c r="B1066" s="70" t="s">
        <v>586</v>
      </c>
      <c r="C1066" s="65">
        <v>3</v>
      </c>
      <c r="D1066" s="66" t="s">
        <v>12</v>
      </c>
      <c r="E1066" s="67"/>
      <c r="F1066" s="687">
        <f>IF(C1066&gt;0,(ROUND((E1066*C1066),2))," ")</f>
        <v>0</v>
      </c>
      <c r="G1066" s="277"/>
      <c r="H1066" s="277"/>
      <c r="I1066" s="257"/>
      <c r="M1066" s="316"/>
      <c r="N1066" s="317"/>
      <c r="O1066" s="318"/>
      <c r="P1066" s="319"/>
      <c r="Q1066" s="319"/>
    </row>
    <row r="1067" spans="1:17" s="315" customFormat="1" x14ac:dyDescent="0.25">
      <c r="A1067" s="115" t="s">
        <v>137</v>
      </c>
      <c r="B1067" s="70" t="s">
        <v>139</v>
      </c>
      <c r="C1067" s="65">
        <v>1</v>
      </c>
      <c r="D1067" s="60" t="s">
        <v>33</v>
      </c>
      <c r="E1067" s="67"/>
      <c r="F1067" s="687">
        <f>IF(C1067&gt;0,(ROUND((E1067*C1067),2))," ")</f>
        <v>0</v>
      </c>
      <c r="G1067" s="277"/>
      <c r="H1067" s="277"/>
      <c r="I1067" s="257"/>
      <c r="M1067" s="316"/>
      <c r="N1067" s="317"/>
      <c r="O1067" s="318"/>
      <c r="P1067" s="319"/>
      <c r="Q1067" s="319"/>
    </row>
    <row r="1068" spans="1:17" s="315" customFormat="1" x14ac:dyDescent="0.25">
      <c r="A1068" s="114"/>
      <c r="B1068" s="68"/>
      <c r="C1068" s="65"/>
      <c r="D1068" s="66"/>
      <c r="E1068" s="67"/>
      <c r="F1068" s="687"/>
      <c r="G1068" s="277"/>
      <c r="H1068" s="277"/>
      <c r="I1068" s="257"/>
      <c r="M1068" s="316"/>
      <c r="N1068" s="317"/>
      <c r="O1068" s="318"/>
      <c r="P1068" s="319"/>
      <c r="Q1068" s="319"/>
    </row>
    <row r="1069" spans="1:17" s="315" customFormat="1" x14ac:dyDescent="0.25">
      <c r="A1069" s="113">
        <v>2</v>
      </c>
      <c r="B1069" s="64" t="s">
        <v>555</v>
      </c>
      <c r="C1069" s="65"/>
      <c r="D1069" s="66"/>
      <c r="E1069" s="67"/>
      <c r="F1069" s="687"/>
      <c r="G1069" s="277"/>
      <c r="H1069" s="277"/>
      <c r="I1069" s="257"/>
      <c r="M1069" s="316"/>
      <c r="N1069" s="317"/>
      <c r="O1069" s="318"/>
      <c r="P1069" s="319"/>
      <c r="Q1069" s="319"/>
    </row>
    <row r="1070" spans="1:17" s="315" customFormat="1" x14ac:dyDescent="0.25">
      <c r="A1070" s="114">
        <v>2.1</v>
      </c>
      <c r="B1070" s="68" t="s">
        <v>584</v>
      </c>
      <c r="C1070" s="65">
        <v>1</v>
      </c>
      <c r="D1070" s="66" t="s">
        <v>159</v>
      </c>
      <c r="E1070" s="67"/>
      <c r="F1070" s="687">
        <f t="shared" si="120"/>
        <v>0</v>
      </c>
      <c r="G1070" s="277"/>
      <c r="H1070" s="277"/>
      <c r="I1070" s="257"/>
      <c r="M1070" s="316"/>
      <c r="N1070" s="317"/>
      <c r="O1070" s="318"/>
      <c r="P1070" s="319"/>
      <c r="Q1070" s="319"/>
    </row>
    <row r="1071" spans="1:17" s="315" customFormat="1" x14ac:dyDescent="0.25">
      <c r="A1071" s="114"/>
      <c r="B1071" s="68"/>
      <c r="C1071" s="65"/>
      <c r="D1071" s="66"/>
      <c r="E1071" s="67"/>
      <c r="F1071" s="687">
        <f t="shared" si="120"/>
        <v>0</v>
      </c>
      <c r="G1071" s="277"/>
      <c r="H1071" s="277"/>
      <c r="I1071" s="257"/>
      <c r="M1071" s="316"/>
      <c r="N1071" s="317"/>
      <c r="O1071" s="318"/>
      <c r="P1071" s="319"/>
      <c r="Q1071" s="319"/>
    </row>
    <row r="1072" spans="1:17" s="315" customFormat="1" ht="25.5" x14ac:dyDescent="0.25">
      <c r="A1072" s="113">
        <v>2.2000000000000002</v>
      </c>
      <c r="B1072" s="68" t="s">
        <v>1302</v>
      </c>
      <c r="C1072" s="65">
        <v>1</v>
      </c>
      <c r="D1072" s="66" t="s">
        <v>159</v>
      </c>
      <c r="E1072" s="67"/>
      <c r="F1072" s="687">
        <f t="shared" si="120"/>
        <v>0</v>
      </c>
      <c r="G1072" s="277"/>
      <c r="H1072" s="277"/>
      <c r="I1072" s="257"/>
      <c r="M1072" s="316"/>
      <c r="N1072" s="317"/>
      <c r="O1072" s="318"/>
      <c r="P1072" s="319"/>
      <c r="Q1072" s="319"/>
    </row>
    <row r="1073" spans="1:17" s="315" customFormat="1" x14ac:dyDescent="0.25">
      <c r="A1073" s="114"/>
      <c r="B1073" s="68"/>
      <c r="C1073" s="65"/>
      <c r="D1073" s="66"/>
      <c r="E1073" s="67"/>
      <c r="F1073" s="687">
        <f t="shared" si="120"/>
        <v>0</v>
      </c>
      <c r="G1073" s="277"/>
      <c r="H1073" s="277"/>
      <c r="I1073" s="257"/>
      <c r="M1073" s="316"/>
      <c r="N1073" s="317"/>
      <c r="O1073" s="318"/>
      <c r="P1073" s="319"/>
      <c r="Q1073" s="319"/>
    </row>
    <row r="1074" spans="1:17" s="315" customFormat="1" x14ac:dyDescent="0.25">
      <c r="A1074" s="113">
        <v>2.2999999999999998</v>
      </c>
      <c r="B1074" s="64" t="s">
        <v>375</v>
      </c>
      <c r="C1074" s="65"/>
      <c r="D1074" s="66"/>
      <c r="E1074" s="67"/>
      <c r="F1074" s="687">
        <f t="shared" si="120"/>
        <v>0</v>
      </c>
      <c r="G1074" s="277"/>
      <c r="H1074" s="277"/>
      <c r="I1074" s="257"/>
      <c r="M1074" s="316"/>
      <c r="N1074" s="317"/>
      <c r="O1074" s="318"/>
      <c r="P1074" s="319"/>
      <c r="Q1074" s="319"/>
    </row>
    <row r="1075" spans="1:17" s="315" customFormat="1" x14ac:dyDescent="0.25">
      <c r="A1075" s="115" t="s">
        <v>376</v>
      </c>
      <c r="B1075" s="68" t="s">
        <v>377</v>
      </c>
      <c r="C1075" s="65">
        <v>88.31</v>
      </c>
      <c r="D1075" s="66" t="s">
        <v>13</v>
      </c>
      <c r="E1075" s="67"/>
      <c r="F1075" s="687">
        <f t="shared" si="120"/>
        <v>0</v>
      </c>
      <c r="G1075" s="277"/>
      <c r="H1075" s="277"/>
      <c r="I1075" s="257"/>
      <c r="M1075" s="316"/>
      <c r="N1075" s="317"/>
      <c r="O1075" s="318"/>
      <c r="P1075" s="319"/>
      <c r="Q1075" s="319"/>
    </row>
    <row r="1076" spans="1:17" s="315" customFormat="1" x14ac:dyDescent="0.25">
      <c r="A1076" s="114"/>
      <c r="B1076" s="68"/>
      <c r="C1076" s="65"/>
      <c r="D1076" s="66"/>
      <c r="E1076" s="67"/>
      <c r="F1076" s="687">
        <f t="shared" si="120"/>
        <v>0</v>
      </c>
      <c r="G1076" s="277"/>
      <c r="H1076" s="277"/>
      <c r="I1076" s="257"/>
      <c r="M1076" s="316"/>
      <c r="N1076" s="317"/>
      <c r="O1076" s="318"/>
      <c r="P1076" s="319"/>
      <c r="Q1076" s="319"/>
    </row>
    <row r="1077" spans="1:17" s="315" customFormat="1" x14ac:dyDescent="0.25">
      <c r="A1077" s="113">
        <v>2.4</v>
      </c>
      <c r="B1077" s="64" t="s">
        <v>378</v>
      </c>
      <c r="C1077" s="65"/>
      <c r="D1077" s="66"/>
      <c r="E1077" s="67"/>
      <c r="F1077" s="687">
        <f t="shared" si="120"/>
        <v>0</v>
      </c>
      <c r="G1077" s="277"/>
      <c r="H1077" s="277"/>
      <c r="I1077" s="257"/>
      <c r="M1077" s="316"/>
      <c r="N1077" s="317"/>
      <c r="O1077" s="318"/>
      <c r="P1077" s="319"/>
      <c r="Q1077" s="319"/>
    </row>
    <row r="1078" spans="1:17" s="315" customFormat="1" x14ac:dyDescent="0.25">
      <c r="A1078" s="115" t="s">
        <v>379</v>
      </c>
      <c r="B1078" s="68" t="s">
        <v>377</v>
      </c>
      <c r="C1078" s="65">
        <v>88.31</v>
      </c>
      <c r="D1078" s="66" t="s">
        <v>13</v>
      </c>
      <c r="E1078" s="67"/>
      <c r="F1078" s="687">
        <f t="shared" si="120"/>
        <v>0</v>
      </c>
      <c r="G1078" s="277"/>
      <c r="H1078" s="277"/>
      <c r="I1078" s="257"/>
      <c r="M1078" s="316"/>
      <c r="N1078" s="317"/>
      <c r="O1078" s="318"/>
      <c r="P1078" s="319"/>
      <c r="Q1078" s="319"/>
    </row>
    <row r="1079" spans="1:17" s="315" customFormat="1" x14ac:dyDescent="0.25">
      <c r="A1079" s="114"/>
      <c r="B1079" s="68"/>
      <c r="C1079" s="65"/>
      <c r="D1079" s="66"/>
      <c r="E1079" s="67"/>
      <c r="F1079" s="687">
        <f t="shared" si="120"/>
        <v>0</v>
      </c>
      <c r="G1079" s="277"/>
      <c r="H1079" s="277"/>
      <c r="I1079" s="257"/>
      <c r="M1079" s="316"/>
      <c r="N1079" s="317"/>
      <c r="O1079" s="318"/>
      <c r="P1079" s="319"/>
      <c r="Q1079" s="319"/>
    </row>
    <row r="1080" spans="1:17" s="315" customFormat="1" x14ac:dyDescent="0.25">
      <c r="A1080" s="113">
        <v>2.5</v>
      </c>
      <c r="B1080" s="64" t="s">
        <v>213</v>
      </c>
      <c r="C1080" s="65">
        <v>10</v>
      </c>
      <c r="D1080" s="66" t="s">
        <v>194</v>
      </c>
      <c r="E1080" s="67"/>
      <c r="F1080" s="687">
        <f>+C1080*E1080/100</f>
        <v>0</v>
      </c>
      <c r="G1080" s="277"/>
      <c r="H1080" s="277"/>
      <c r="I1080" s="257"/>
      <c r="M1080" s="316"/>
      <c r="N1080" s="317"/>
      <c r="O1080" s="318"/>
      <c r="P1080" s="319"/>
      <c r="Q1080" s="319"/>
    </row>
    <row r="1081" spans="1:17" s="315" customFormat="1" x14ac:dyDescent="0.25">
      <c r="A1081" s="113"/>
      <c r="B1081" s="68"/>
      <c r="C1081" s="65"/>
      <c r="D1081" s="66"/>
      <c r="E1081" s="67"/>
      <c r="F1081" s="687">
        <f t="shared" si="120"/>
        <v>0</v>
      </c>
      <c r="G1081" s="277"/>
      <c r="H1081" s="277"/>
      <c r="I1081" s="257"/>
      <c r="M1081" s="316"/>
      <c r="N1081" s="317"/>
      <c r="O1081" s="318"/>
      <c r="P1081" s="319"/>
      <c r="Q1081" s="319"/>
    </row>
    <row r="1082" spans="1:17" s="315" customFormat="1" x14ac:dyDescent="0.25">
      <c r="A1082" s="113">
        <v>2.6</v>
      </c>
      <c r="B1082" s="64" t="s">
        <v>577</v>
      </c>
      <c r="C1082" s="65">
        <v>13</v>
      </c>
      <c r="D1082" s="66" t="s">
        <v>12</v>
      </c>
      <c r="E1082" s="67"/>
      <c r="F1082" s="687">
        <f t="shared" si="120"/>
        <v>0</v>
      </c>
      <c r="G1082" s="277"/>
      <c r="H1082" s="277"/>
      <c r="I1082" s="257"/>
      <c r="M1082" s="316"/>
      <c r="N1082" s="317"/>
      <c r="O1082" s="318"/>
      <c r="P1082" s="319"/>
      <c r="Q1082" s="319"/>
    </row>
    <row r="1083" spans="1:17" s="315" customFormat="1" x14ac:dyDescent="0.25">
      <c r="A1083" s="113"/>
      <c r="B1083" s="68"/>
      <c r="C1083" s="65"/>
      <c r="D1083" s="66"/>
      <c r="E1083" s="67"/>
      <c r="F1083" s="687"/>
      <c r="G1083" s="277"/>
      <c r="H1083" s="277"/>
      <c r="I1083" s="257"/>
      <c r="M1083" s="316"/>
      <c r="N1083" s="317"/>
      <c r="O1083" s="318"/>
      <c r="P1083" s="319"/>
      <c r="Q1083" s="319"/>
    </row>
    <row r="1084" spans="1:17" s="315" customFormat="1" x14ac:dyDescent="0.25">
      <c r="A1084" s="205">
        <v>2.7</v>
      </c>
      <c r="B1084" s="116" t="s">
        <v>578</v>
      </c>
      <c r="C1084" s="65">
        <v>2</v>
      </c>
      <c r="D1084" s="66" t="s">
        <v>12</v>
      </c>
      <c r="E1084" s="67"/>
      <c r="F1084" s="687">
        <f t="shared" ref="F1084" si="121">+C1084*E1084</f>
        <v>0</v>
      </c>
      <c r="G1084" s="277"/>
      <c r="H1084" s="277"/>
      <c r="I1084" s="257"/>
      <c r="M1084" s="316"/>
      <c r="N1084" s="317"/>
      <c r="O1084" s="318"/>
      <c r="P1084" s="319"/>
      <c r="Q1084" s="319"/>
    </row>
    <row r="1085" spans="1:17" s="315" customFormat="1" x14ac:dyDescent="0.25">
      <c r="A1085" s="206"/>
      <c r="B1085" s="68"/>
      <c r="C1085" s="65"/>
      <c r="D1085" s="66"/>
      <c r="E1085" s="67"/>
      <c r="F1085" s="687"/>
      <c r="G1085" s="277"/>
      <c r="H1085" s="277"/>
      <c r="I1085" s="257"/>
      <c r="M1085" s="316"/>
      <c r="N1085" s="317"/>
      <c r="O1085" s="318"/>
      <c r="P1085" s="319"/>
      <c r="Q1085" s="319"/>
    </row>
    <row r="1086" spans="1:17" s="315" customFormat="1" x14ac:dyDescent="0.25">
      <c r="A1086" s="205">
        <v>2.8</v>
      </c>
      <c r="B1086" s="68" t="s">
        <v>579</v>
      </c>
      <c r="C1086" s="65">
        <v>2</v>
      </c>
      <c r="D1086" s="66" t="s">
        <v>12</v>
      </c>
      <c r="E1086" s="67"/>
      <c r="F1086" s="687">
        <f t="shared" ref="F1086" si="122">+C1086*E1086</f>
        <v>0</v>
      </c>
      <c r="G1086" s="277"/>
      <c r="H1086" s="277"/>
      <c r="I1086" s="257"/>
      <c r="M1086" s="316"/>
      <c r="N1086" s="317"/>
      <c r="O1086" s="318"/>
      <c r="P1086" s="319"/>
      <c r="Q1086" s="319"/>
    </row>
    <row r="1087" spans="1:17" s="315" customFormat="1" x14ac:dyDescent="0.25">
      <c r="A1087" s="82"/>
      <c r="B1087" s="111" t="s">
        <v>141</v>
      </c>
      <c r="C1087" s="58"/>
      <c r="D1087" s="42"/>
      <c r="E1087" s="59"/>
      <c r="F1087" s="679">
        <f>SUM(F1027:F1086)</f>
        <v>0</v>
      </c>
      <c r="G1087" s="277"/>
      <c r="H1087" s="277"/>
      <c r="I1087" s="257"/>
      <c r="M1087" s="316"/>
      <c r="N1087" s="317"/>
      <c r="O1087" s="318"/>
      <c r="P1087" s="319"/>
      <c r="Q1087" s="319"/>
    </row>
    <row r="1088" spans="1:17" s="315" customFormat="1" x14ac:dyDescent="0.25">
      <c r="A1088" s="117"/>
      <c r="B1088" s="116"/>
      <c r="C1088" s="65"/>
      <c r="D1088" s="66"/>
      <c r="E1088" s="67"/>
      <c r="F1088" s="687"/>
      <c r="G1088" s="277"/>
      <c r="H1088" s="277"/>
      <c r="I1088" s="257"/>
      <c r="M1088" s="316"/>
      <c r="N1088" s="317"/>
      <c r="O1088" s="318"/>
      <c r="P1088" s="319"/>
      <c r="Q1088" s="319"/>
    </row>
    <row r="1089" spans="1:17" s="315" customFormat="1" x14ac:dyDescent="0.25">
      <c r="A1089" s="83" t="s">
        <v>1144</v>
      </c>
      <c r="B1089" s="64" t="s">
        <v>1114</v>
      </c>
      <c r="C1089" s="65"/>
      <c r="D1089" s="66"/>
      <c r="E1089" s="67"/>
      <c r="F1089" s="687"/>
      <c r="G1089" s="277"/>
      <c r="H1089" s="277"/>
      <c r="I1089" s="257"/>
      <c r="M1089" s="316"/>
      <c r="N1089" s="317"/>
      <c r="O1089" s="318"/>
      <c r="P1089" s="319"/>
      <c r="Q1089" s="319"/>
    </row>
    <row r="1090" spans="1:17" s="315" customFormat="1" x14ac:dyDescent="0.25">
      <c r="A1090" s="113">
        <v>1</v>
      </c>
      <c r="B1090" s="64" t="s">
        <v>1115</v>
      </c>
      <c r="C1090" s="65"/>
      <c r="D1090" s="66"/>
      <c r="E1090" s="67"/>
      <c r="F1090" s="687"/>
      <c r="G1090" s="277"/>
      <c r="H1090" s="277"/>
      <c r="I1090" s="257"/>
      <c r="M1090" s="316"/>
      <c r="N1090" s="317"/>
      <c r="O1090" s="318"/>
      <c r="P1090" s="319"/>
      <c r="Q1090" s="319"/>
    </row>
    <row r="1091" spans="1:17" s="315" customFormat="1" ht="25.5" x14ac:dyDescent="0.25">
      <c r="A1091" s="115">
        <v>1.1000000000000001</v>
      </c>
      <c r="B1091" s="68" t="s">
        <v>1116</v>
      </c>
      <c r="C1091" s="65">
        <v>625.63</v>
      </c>
      <c r="D1091" s="66" t="s">
        <v>8</v>
      </c>
      <c r="E1091" s="67"/>
      <c r="F1091" s="687">
        <f>+ROUND((E1091*C1091),2)</f>
        <v>0</v>
      </c>
      <c r="G1091" s="277"/>
      <c r="H1091" s="277"/>
      <c r="I1091" s="257"/>
      <c r="M1091" s="316"/>
      <c r="N1091" s="317"/>
      <c r="O1091" s="318"/>
      <c r="P1091" s="319"/>
      <c r="Q1091" s="319"/>
    </row>
    <row r="1092" spans="1:17" s="315" customFormat="1" x14ac:dyDescent="0.25">
      <c r="A1092" s="115">
        <v>1.2</v>
      </c>
      <c r="B1092" s="68" t="s">
        <v>412</v>
      </c>
      <c r="C1092" s="65">
        <v>2606.8000000000002</v>
      </c>
      <c r="D1092" s="66" t="s">
        <v>11</v>
      </c>
      <c r="E1092" s="67"/>
      <c r="F1092" s="687">
        <f>+ROUND((E1092*C1092),2)</f>
        <v>0</v>
      </c>
      <c r="G1092" s="277"/>
      <c r="H1092" s="277"/>
      <c r="I1092" s="257"/>
      <c r="M1092" s="316"/>
      <c r="N1092" s="317"/>
      <c r="O1092" s="318"/>
      <c r="P1092" s="319"/>
      <c r="Q1092" s="319"/>
    </row>
    <row r="1093" spans="1:17" s="315" customFormat="1" x14ac:dyDescent="0.25">
      <c r="A1093" s="115">
        <v>1.3</v>
      </c>
      <c r="B1093" s="68" t="s">
        <v>1117</v>
      </c>
      <c r="C1093" s="65">
        <f>+C1092*1.25</f>
        <v>3258.5</v>
      </c>
      <c r="D1093" s="66" t="s">
        <v>11</v>
      </c>
      <c r="E1093" s="67"/>
      <c r="F1093" s="687">
        <f>+ROUND((E1093*C1093),2)</f>
        <v>0</v>
      </c>
      <c r="G1093" s="277"/>
      <c r="H1093" s="277"/>
      <c r="I1093" s="257"/>
      <c r="M1093" s="316"/>
      <c r="N1093" s="317"/>
      <c r="O1093" s="318"/>
      <c r="P1093" s="319"/>
      <c r="Q1093" s="319"/>
    </row>
    <row r="1094" spans="1:17" s="315" customFormat="1" x14ac:dyDescent="0.25">
      <c r="A1094" s="115">
        <v>1.4</v>
      </c>
      <c r="B1094" s="68" t="s">
        <v>556</v>
      </c>
      <c r="C1094" s="65">
        <f>+C1093*0.0508*34</f>
        <v>5628.08</v>
      </c>
      <c r="D1094" s="66" t="s">
        <v>642</v>
      </c>
      <c r="E1094" s="67"/>
      <c r="F1094" s="687">
        <f t="shared" ref="F1094" si="123">+ROUND((E1094*C1094),2)</f>
        <v>0</v>
      </c>
      <c r="G1094" s="277"/>
      <c r="H1094" s="277"/>
      <c r="I1094" s="257"/>
      <c r="M1094" s="316"/>
      <c r="N1094" s="317"/>
      <c r="O1094" s="318"/>
      <c r="P1094" s="319"/>
      <c r="Q1094" s="319"/>
    </row>
    <row r="1095" spans="1:17" s="315" customFormat="1" x14ac:dyDescent="0.25">
      <c r="A1095" s="115"/>
      <c r="B1095" s="68"/>
      <c r="C1095" s="65"/>
      <c r="D1095" s="66"/>
      <c r="E1095" s="67"/>
      <c r="F1095" s="687"/>
      <c r="G1095" s="277"/>
      <c r="H1095" s="277"/>
      <c r="I1095" s="257"/>
      <c r="M1095" s="316"/>
      <c r="N1095" s="317"/>
      <c r="O1095" s="318"/>
      <c r="P1095" s="319"/>
      <c r="Q1095" s="319"/>
    </row>
    <row r="1096" spans="1:17" s="315" customFormat="1" x14ac:dyDescent="0.25">
      <c r="A1096" s="113">
        <v>2</v>
      </c>
      <c r="B1096" s="64" t="s">
        <v>1118</v>
      </c>
      <c r="C1096" s="65"/>
      <c r="D1096" s="66"/>
      <c r="E1096" s="67"/>
      <c r="F1096" s="687"/>
      <c r="G1096" s="277"/>
      <c r="H1096" s="277"/>
      <c r="I1096" s="257"/>
      <c r="M1096" s="316"/>
      <c r="N1096" s="317"/>
      <c r="O1096" s="318"/>
      <c r="P1096" s="319"/>
      <c r="Q1096" s="319"/>
    </row>
    <row r="1097" spans="1:17" s="315" customFormat="1" x14ac:dyDescent="0.25">
      <c r="A1097" s="115">
        <v>2.1</v>
      </c>
      <c r="B1097" s="68" t="s">
        <v>1128</v>
      </c>
      <c r="C1097" s="65">
        <v>1</v>
      </c>
      <c r="D1097" s="66" t="s">
        <v>12</v>
      </c>
      <c r="E1097" s="67"/>
      <c r="F1097" s="687">
        <f>ROUND(C1097*E1097,2)</f>
        <v>0</v>
      </c>
      <c r="G1097" s="277"/>
      <c r="H1097" s="277"/>
      <c r="I1097" s="257"/>
      <c r="M1097" s="316"/>
      <c r="N1097" s="317"/>
      <c r="O1097" s="318"/>
      <c r="P1097" s="319"/>
      <c r="Q1097" s="319"/>
    </row>
    <row r="1098" spans="1:17" s="315" customFormat="1" x14ac:dyDescent="0.25">
      <c r="A1098" s="115">
        <v>2.2000000000000002</v>
      </c>
      <c r="B1098" s="68" t="s">
        <v>1119</v>
      </c>
      <c r="C1098" s="65">
        <v>20.5</v>
      </c>
      <c r="D1098" s="66" t="s">
        <v>13</v>
      </c>
      <c r="E1098" s="67"/>
      <c r="F1098" s="687">
        <f>ROUND(C1098*E1098,2)</f>
        <v>0</v>
      </c>
      <c r="G1098" s="277"/>
      <c r="H1098" s="277"/>
      <c r="I1098" s="257"/>
      <c r="M1098" s="316"/>
      <c r="N1098" s="317"/>
      <c r="O1098" s="318"/>
      <c r="P1098" s="319"/>
      <c r="Q1098" s="319"/>
    </row>
    <row r="1099" spans="1:17" s="315" customFormat="1" x14ac:dyDescent="0.25">
      <c r="A1099" s="115">
        <v>2.2999999999999998</v>
      </c>
      <c r="B1099" s="68" t="s">
        <v>1120</v>
      </c>
      <c r="C1099" s="65">
        <v>2</v>
      </c>
      <c r="D1099" s="66" t="s">
        <v>12</v>
      </c>
      <c r="E1099" s="67"/>
      <c r="F1099" s="687">
        <f>+E1099*C1099</f>
        <v>0</v>
      </c>
      <c r="G1099" s="277"/>
      <c r="H1099" s="277"/>
      <c r="I1099" s="257"/>
      <c r="M1099" s="316"/>
      <c r="N1099" s="317"/>
      <c r="O1099" s="318"/>
      <c r="P1099" s="319"/>
      <c r="Q1099" s="319"/>
    </row>
    <row r="1100" spans="1:17" s="315" customFormat="1" x14ac:dyDescent="0.25">
      <c r="A1100" s="115">
        <v>2.4</v>
      </c>
      <c r="B1100" s="68" t="s">
        <v>1129</v>
      </c>
      <c r="C1100" s="65">
        <v>1</v>
      </c>
      <c r="D1100" s="66" t="s">
        <v>12</v>
      </c>
      <c r="E1100" s="67"/>
      <c r="F1100" s="687">
        <f>+E1100*C1100</f>
        <v>0</v>
      </c>
      <c r="G1100" s="277"/>
      <c r="H1100" s="277"/>
      <c r="I1100" s="257"/>
      <c r="M1100" s="316"/>
      <c r="N1100" s="317"/>
      <c r="O1100" s="318"/>
      <c r="P1100" s="319"/>
      <c r="Q1100" s="319"/>
    </row>
    <row r="1101" spans="1:17" s="315" customFormat="1" ht="25.5" x14ac:dyDescent="0.25">
      <c r="A1101" s="115">
        <v>2.5</v>
      </c>
      <c r="B1101" s="68" t="s">
        <v>1121</v>
      </c>
      <c r="C1101" s="65">
        <v>1</v>
      </c>
      <c r="D1101" s="66" t="s">
        <v>33</v>
      </c>
      <c r="E1101" s="67"/>
      <c r="F1101" s="687">
        <f>+E1101*C1101</f>
        <v>0</v>
      </c>
      <c r="G1101" s="277"/>
      <c r="H1101" s="277"/>
      <c r="I1101" s="257"/>
      <c r="M1101" s="316"/>
      <c r="N1101" s="317"/>
      <c r="O1101" s="318"/>
      <c r="P1101" s="319"/>
      <c r="Q1101" s="319"/>
    </row>
    <row r="1102" spans="1:17" s="315" customFormat="1" x14ac:dyDescent="0.25">
      <c r="A1102" s="115">
        <v>2.6</v>
      </c>
      <c r="B1102" s="68" t="s">
        <v>1130</v>
      </c>
      <c r="C1102" s="65">
        <v>1</v>
      </c>
      <c r="D1102" s="66" t="s">
        <v>33</v>
      </c>
      <c r="E1102" s="67"/>
      <c r="F1102" s="687">
        <f>+E1102*C1102</f>
        <v>0</v>
      </c>
      <c r="G1102" s="277"/>
      <c r="H1102" s="277"/>
      <c r="I1102" s="257"/>
      <c r="M1102" s="316"/>
      <c r="N1102" s="317"/>
      <c r="O1102" s="318"/>
      <c r="P1102" s="319"/>
      <c r="Q1102" s="319"/>
    </row>
    <row r="1103" spans="1:17" s="315" customFormat="1" x14ac:dyDescent="0.25">
      <c r="A1103" s="115"/>
      <c r="B1103" s="68"/>
      <c r="C1103" s="65"/>
      <c r="D1103" s="66"/>
      <c r="E1103" s="67"/>
      <c r="F1103" s="687"/>
      <c r="G1103" s="277"/>
      <c r="H1103" s="277"/>
      <c r="I1103" s="257"/>
      <c r="M1103" s="316"/>
      <c r="N1103" s="317"/>
      <c r="O1103" s="318"/>
      <c r="P1103" s="319"/>
      <c r="Q1103" s="319"/>
    </row>
    <row r="1104" spans="1:17" s="315" customFormat="1" x14ac:dyDescent="0.25">
      <c r="A1104" s="113">
        <v>3</v>
      </c>
      <c r="B1104" s="64" t="s">
        <v>1122</v>
      </c>
      <c r="C1104" s="65"/>
      <c r="D1104" s="66"/>
      <c r="E1104" s="67"/>
      <c r="F1104" s="687"/>
      <c r="G1104" s="277"/>
      <c r="H1104" s="277"/>
      <c r="I1104" s="257"/>
      <c r="M1104" s="316"/>
      <c r="N1104" s="317"/>
      <c r="O1104" s="318"/>
      <c r="P1104" s="319"/>
      <c r="Q1104" s="319"/>
    </row>
    <row r="1105" spans="1:17" s="315" customFormat="1" x14ac:dyDescent="0.25">
      <c r="A1105" s="115">
        <v>3.3</v>
      </c>
      <c r="B1105" s="68" t="s">
        <v>142</v>
      </c>
      <c r="C1105" s="65">
        <v>511.17</v>
      </c>
      <c r="D1105" s="66" t="s">
        <v>13</v>
      </c>
      <c r="E1105" s="67"/>
      <c r="F1105" s="687">
        <f t="shared" ref="F1105:F1110" si="124">+ROUND((E1105*C1105),2)</f>
        <v>0</v>
      </c>
      <c r="G1105" s="277"/>
      <c r="H1105" s="277"/>
      <c r="I1105" s="257"/>
      <c r="M1105" s="316"/>
      <c r="N1105" s="317"/>
      <c r="O1105" s="318"/>
      <c r="P1105" s="319"/>
      <c r="Q1105" s="319"/>
    </row>
    <row r="1106" spans="1:17" s="315" customFormat="1" x14ac:dyDescent="0.25">
      <c r="A1106" s="115">
        <v>3.4</v>
      </c>
      <c r="B1106" s="68" t="s">
        <v>406</v>
      </c>
      <c r="C1106" s="65">
        <v>511.17</v>
      </c>
      <c r="D1106" s="66" t="s">
        <v>11</v>
      </c>
      <c r="E1106" s="67"/>
      <c r="F1106" s="687">
        <f t="shared" si="124"/>
        <v>0</v>
      </c>
      <c r="G1106" s="277"/>
      <c r="H1106" s="277"/>
      <c r="I1106" s="257"/>
      <c r="M1106" s="316"/>
      <c r="N1106" s="317"/>
      <c r="O1106" s="318"/>
      <c r="P1106" s="319"/>
      <c r="Q1106" s="319"/>
    </row>
    <row r="1107" spans="1:17" s="315" customFormat="1" x14ac:dyDescent="0.25">
      <c r="A1107" s="115">
        <v>3.5</v>
      </c>
      <c r="B1107" s="68" t="s">
        <v>1123</v>
      </c>
      <c r="C1107" s="65">
        <v>6</v>
      </c>
      <c r="D1107" s="66" t="s">
        <v>12</v>
      </c>
      <c r="E1107" s="67"/>
      <c r="F1107" s="687">
        <f t="shared" si="124"/>
        <v>0</v>
      </c>
      <c r="G1107" s="277"/>
      <c r="H1107" s="277"/>
      <c r="I1107" s="257"/>
      <c r="M1107" s="316"/>
      <c r="N1107" s="317"/>
      <c r="O1107" s="318"/>
      <c r="P1107" s="319"/>
      <c r="Q1107" s="319"/>
    </row>
    <row r="1108" spans="1:17" s="315" customFormat="1" ht="25.5" x14ac:dyDescent="0.25">
      <c r="A1108" s="115">
        <v>3.6</v>
      </c>
      <c r="B1108" s="68" t="s">
        <v>1124</v>
      </c>
      <c r="C1108" s="65">
        <v>1</v>
      </c>
      <c r="D1108" s="66" t="s">
        <v>33</v>
      </c>
      <c r="E1108" s="67"/>
      <c r="F1108" s="687">
        <f t="shared" si="124"/>
        <v>0</v>
      </c>
      <c r="G1108" s="277"/>
      <c r="H1108" s="277"/>
      <c r="I1108" s="257"/>
      <c r="M1108" s="316"/>
      <c r="N1108" s="317"/>
      <c r="O1108" s="318"/>
      <c r="P1108" s="319"/>
      <c r="Q1108" s="319"/>
    </row>
    <row r="1109" spans="1:17" s="315" customFormat="1" ht="25.5" x14ac:dyDescent="0.25">
      <c r="A1109" s="115">
        <v>3.7</v>
      </c>
      <c r="B1109" s="68" t="s">
        <v>1125</v>
      </c>
      <c r="C1109" s="65">
        <v>1150</v>
      </c>
      <c r="D1109" s="66" t="s">
        <v>11</v>
      </c>
      <c r="E1109" s="67"/>
      <c r="F1109" s="687">
        <f t="shared" si="124"/>
        <v>0</v>
      </c>
      <c r="G1109" s="277"/>
      <c r="H1109" s="277"/>
      <c r="I1109" s="257"/>
      <c r="M1109" s="316"/>
      <c r="N1109" s="317"/>
      <c r="O1109" s="318"/>
      <c r="P1109" s="319"/>
      <c r="Q1109" s="319"/>
    </row>
    <row r="1110" spans="1:17" s="315" customFormat="1" ht="25.5" x14ac:dyDescent="0.25">
      <c r="A1110" s="115">
        <v>3.8</v>
      </c>
      <c r="B1110" s="68" t="s">
        <v>1126</v>
      </c>
      <c r="C1110" s="65">
        <v>1</v>
      </c>
      <c r="D1110" s="66" t="s">
        <v>33</v>
      </c>
      <c r="E1110" s="67"/>
      <c r="F1110" s="687">
        <f t="shared" si="124"/>
        <v>0</v>
      </c>
      <c r="G1110" s="277"/>
      <c r="H1110" s="277"/>
      <c r="I1110" s="257"/>
      <c r="M1110" s="316"/>
      <c r="N1110" s="317"/>
      <c r="O1110" s="318"/>
      <c r="P1110" s="319"/>
      <c r="Q1110" s="319"/>
    </row>
    <row r="1111" spans="1:17" s="315" customFormat="1" x14ac:dyDescent="0.25">
      <c r="A1111" s="82"/>
      <c r="B1111" s="111" t="s">
        <v>1127</v>
      </c>
      <c r="C1111" s="58"/>
      <c r="D1111" s="42"/>
      <c r="E1111" s="59"/>
      <c r="F1111" s="679">
        <f>SUM(F1091:F1110)</f>
        <v>0</v>
      </c>
      <c r="G1111" s="277"/>
      <c r="H1111" s="277"/>
      <c r="I1111" s="257"/>
      <c r="M1111" s="316"/>
      <c r="N1111" s="317"/>
      <c r="O1111" s="318"/>
      <c r="P1111" s="319"/>
      <c r="Q1111" s="319"/>
    </row>
    <row r="1112" spans="1:17" s="315" customFormat="1" x14ac:dyDescent="0.25">
      <c r="A1112" s="82"/>
      <c r="B1112" s="111"/>
      <c r="C1112" s="58"/>
      <c r="D1112" s="42"/>
      <c r="E1112" s="59"/>
      <c r="F1112" s="679"/>
      <c r="G1112" s="277"/>
      <c r="H1112" s="277"/>
      <c r="I1112" s="257"/>
      <c r="M1112" s="316"/>
      <c r="N1112" s="317"/>
      <c r="O1112" s="318"/>
      <c r="P1112" s="319"/>
      <c r="Q1112" s="319"/>
    </row>
    <row r="1113" spans="1:17" s="315" customFormat="1" x14ac:dyDescent="0.25">
      <c r="A1113" s="83" t="s">
        <v>1145</v>
      </c>
      <c r="B1113" s="64" t="s">
        <v>1149</v>
      </c>
      <c r="C1113" s="65"/>
      <c r="D1113" s="66"/>
      <c r="E1113" s="67"/>
      <c r="F1113" s="687"/>
      <c r="G1113" s="277"/>
      <c r="H1113" s="277"/>
      <c r="I1113" s="257"/>
      <c r="M1113" s="316"/>
      <c r="N1113" s="317"/>
      <c r="O1113" s="318"/>
      <c r="P1113" s="319"/>
      <c r="Q1113" s="319"/>
    </row>
    <row r="1114" spans="1:17" s="315" customFormat="1" x14ac:dyDescent="0.25">
      <c r="A1114" s="113"/>
      <c r="B1114" s="64"/>
      <c r="C1114" s="65"/>
      <c r="D1114" s="66"/>
      <c r="E1114" s="67"/>
      <c r="F1114" s="687"/>
      <c r="G1114" s="277"/>
      <c r="H1114" s="277"/>
      <c r="I1114" s="257"/>
      <c r="M1114" s="316"/>
      <c r="N1114" s="317"/>
      <c r="O1114" s="318"/>
      <c r="P1114" s="319"/>
      <c r="Q1114" s="319"/>
    </row>
    <row r="1115" spans="1:17" s="315" customFormat="1" x14ac:dyDescent="0.25">
      <c r="A1115" s="113">
        <v>1</v>
      </c>
      <c r="B1115" s="64" t="s">
        <v>1150</v>
      </c>
      <c r="C1115" s="65"/>
      <c r="D1115" s="66"/>
      <c r="E1115" s="67"/>
      <c r="F1115" s="687">
        <f t="shared" ref="F1115" si="125">ROUND((C1115*E1115),2)</f>
        <v>0</v>
      </c>
      <c r="G1115" s="277"/>
      <c r="H1115" s="277"/>
      <c r="I1115" s="257"/>
      <c r="M1115" s="316"/>
      <c r="N1115" s="317"/>
      <c r="O1115" s="318"/>
      <c r="P1115" s="319"/>
      <c r="Q1115" s="319"/>
    </row>
    <row r="1116" spans="1:17" s="315" customFormat="1" x14ac:dyDescent="0.25">
      <c r="A1116" s="113"/>
      <c r="B1116" s="64"/>
      <c r="C1116" s="65"/>
      <c r="D1116" s="66"/>
      <c r="E1116" s="67"/>
      <c r="F1116" s="687"/>
      <c r="G1116" s="277"/>
      <c r="H1116" s="277"/>
      <c r="I1116" s="257"/>
      <c r="M1116" s="316"/>
      <c r="N1116" s="317"/>
      <c r="O1116" s="318"/>
      <c r="P1116" s="319"/>
      <c r="Q1116" s="319"/>
    </row>
    <row r="1117" spans="1:17" s="315" customFormat="1" x14ac:dyDescent="0.25">
      <c r="A1117" s="113">
        <v>1.1000000000000001</v>
      </c>
      <c r="B1117" s="64" t="s">
        <v>499</v>
      </c>
      <c r="C1117" s="65">
        <v>1</v>
      </c>
      <c r="D1117" s="66" t="s">
        <v>33</v>
      </c>
      <c r="E1117" s="67"/>
      <c r="F1117" s="687">
        <f>ROUND((C1117*E1117),2)</f>
        <v>0</v>
      </c>
      <c r="G1117" s="277"/>
      <c r="H1117" s="277"/>
      <c r="I1117" s="257"/>
      <c r="M1117" s="316"/>
      <c r="N1117" s="317"/>
      <c r="O1117" s="318"/>
      <c r="P1117" s="319"/>
      <c r="Q1117" s="319"/>
    </row>
    <row r="1118" spans="1:17" s="315" customFormat="1" x14ac:dyDescent="0.25">
      <c r="A1118" s="113"/>
      <c r="B1118" s="64"/>
      <c r="C1118" s="65"/>
      <c r="D1118" s="66"/>
      <c r="E1118" s="67"/>
      <c r="F1118" s="687"/>
      <c r="G1118" s="277"/>
      <c r="H1118" s="277"/>
      <c r="I1118" s="257"/>
      <c r="M1118" s="316"/>
      <c r="N1118" s="317"/>
      <c r="O1118" s="318"/>
      <c r="P1118" s="319"/>
      <c r="Q1118" s="319"/>
    </row>
    <row r="1119" spans="1:17" s="315" customFormat="1" x14ac:dyDescent="0.25">
      <c r="A1119" s="113">
        <v>1.2</v>
      </c>
      <c r="B1119" s="64" t="s">
        <v>23</v>
      </c>
      <c r="C1119" s="65"/>
      <c r="D1119" s="66"/>
      <c r="E1119" s="67"/>
      <c r="F1119" s="687">
        <f t="shared" ref="F1119:F1128" si="126">ROUND((C1119*E1119),2)</f>
        <v>0</v>
      </c>
      <c r="G1119" s="277"/>
      <c r="H1119" s="277"/>
      <c r="I1119" s="257"/>
      <c r="M1119" s="316"/>
      <c r="N1119" s="317"/>
      <c r="O1119" s="318"/>
      <c r="P1119" s="319"/>
      <c r="Q1119" s="319"/>
    </row>
    <row r="1120" spans="1:17" s="315" customFormat="1" x14ac:dyDescent="0.25">
      <c r="A1120" s="115" t="s">
        <v>94</v>
      </c>
      <c r="B1120" s="68" t="s">
        <v>1151</v>
      </c>
      <c r="C1120" s="65">
        <v>613.52</v>
      </c>
      <c r="D1120" s="66" t="s">
        <v>7</v>
      </c>
      <c r="E1120" s="67"/>
      <c r="F1120" s="687">
        <f t="shared" si="126"/>
        <v>0</v>
      </c>
      <c r="G1120" s="277"/>
      <c r="H1120" s="277"/>
      <c r="I1120" s="257"/>
      <c r="M1120" s="316"/>
      <c r="N1120" s="317"/>
      <c r="O1120" s="318"/>
      <c r="P1120" s="319"/>
      <c r="Q1120" s="319"/>
    </row>
    <row r="1121" spans="1:17" s="315" customFormat="1" x14ac:dyDescent="0.25">
      <c r="A1121" s="115" t="s">
        <v>95</v>
      </c>
      <c r="B1121" s="68" t="s">
        <v>1152</v>
      </c>
      <c r="C1121" s="65">
        <v>119.16</v>
      </c>
      <c r="D1121" s="66" t="s">
        <v>8</v>
      </c>
      <c r="E1121" s="67"/>
      <c r="F1121" s="687">
        <f t="shared" si="126"/>
        <v>0</v>
      </c>
      <c r="G1121" s="277"/>
      <c r="H1121" s="277"/>
      <c r="I1121" s="257"/>
      <c r="M1121" s="316"/>
      <c r="N1121" s="317"/>
      <c r="O1121" s="318"/>
      <c r="P1121" s="319"/>
      <c r="Q1121" s="319"/>
    </row>
    <row r="1122" spans="1:17" s="315" customFormat="1" x14ac:dyDescent="0.25">
      <c r="A1122" s="115" t="s">
        <v>96</v>
      </c>
      <c r="B1122" s="68" t="s">
        <v>1153</v>
      </c>
      <c r="C1122" s="65">
        <v>593.23</v>
      </c>
      <c r="D1122" s="66" t="s">
        <v>25</v>
      </c>
      <c r="E1122" s="67"/>
      <c r="F1122" s="687">
        <f t="shared" si="126"/>
        <v>0</v>
      </c>
      <c r="G1122" s="277"/>
      <c r="H1122" s="277"/>
      <c r="I1122" s="257"/>
      <c r="M1122" s="316"/>
      <c r="N1122" s="317"/>
      <c r="O1122" s="318"/>
      <c r="P1122" s="319"/>
      <c r="Q1122" s="319"/>
    </row>
    <row r="1123" spans="1:17" s="315" customFormat="1" x14ac:dyDescent="0.25">
      <c r="A1123" s="115"/>
      <c r="B1123" s="68"/>
      <c r="C1123" s="65"/>
      <c r="D1123" s="66"/>
      <c r="E1123" s="67"/>
      <c r="F1123" s="687">
        <f t="shared" si="126"/>
        <v>0</v>
      </c>
      <c r="G1123" s="277"/>
      <c r="H1123" s="277"/>
      <c r="I1123" s="257"/>
      <c r="M1123" s="316"/>
      <c r="N1123" s="317"/>
      <c r="O1123" s="318"/>
      <c r="P1123" s="319"/>
      <c r="Q1123" s="319"/>
    </row>
    <row r="1124" spans="1:17" s="315" customFormat="1" x14ac:dyDescent="0.25">
      <c r="A1124" s="113">
        <v>1.3</v>
      </c>
      <c r="B1124" s="64" t="s">
        <v>1154</v>
      </c>
      <c r="C1124" s="65"/>
      <c r="D1124" s="66"/>
      <c r="E1124" s="67"/>
      <c r="F1124" s="687">
        <f t="shared" si="126"/>
        <v>0</v>
      </c>
      <c r="G1124" s="277"/>
      <c r="H1124" s="277"/>
      <c r="I1124" s="257"/>
      <c r="M1124" s="316"/>
      <c r="N1124" s="317"/>
      <c r="O1124" s="318"/>
      <c r="P1124" s="319"/>
      <c r="Q1124" s="319"/>
    </row>
    <row r="1125" spans="1:17" s="315" customFormat="1" x14ac:dyDescent="0.25">
      <c r="A1125" s="115" t="s">
        <v>101</v>
      </c>
      <c r="B1125" s="68" t="s">
        <v>1222</v>
      </c>
      <c r="C1125" s="65">
        <v>95.34</v>
      </c>
      <c r="D1125" s="66" t="s">
        <v>10</v>
      </c>
      <c r="E1125" s="67"/>
      <c r="F1125" s="687">
        <f t="shared" si="126"/>
        <v>0</v>
      </c>
      <c r="G1125" s="277"/>
      <c r="H1125" s="277"/>
      <c r="I1125" s="257"/>
      <c r="M1125" s="316"/>
      <c r="N1125" s="317"/>
      <c r="O1125" s="318"/>
      <c r="P1125" s="319"/>
      <c r="Q1125" s="319"/>
    </row>
    <row r="1126" spans="1:17" s="315" customFormat="1" x14ac:dyDescent="0.25">
      <c r="A1126" s="115" t="s">
        <v>103</v>
      </c>
      <c r="B1126" s="68" t="s">
        <v>1223</v>
      </c>
      <c r="C1126" s="65">
        <v>2.2799999999999998</v>
      </c>
      <c r="D1126" s="66" t="s">
        <v>10</v>
      </c>
      <c r="E1126" s="67"/>
      <c r="F1126" s="687">
        <f t="shared" si="126"/>
        <v>0</v>
      </c>
      <c r="G1126" s="277"/>
      <c r="H1126" s="277"/>
      <c r="I1126" s="257"/>
      <c r="M1126" s="316"/>
      <c r="N1126" s="317"/>
      <c r="O1126" s="318"/>
      <c r="P1126" s="319"/>
      <c r="Q1126" s="319"/>
    </row>
    <row r="1127" spans="1:17" s="315" customFormat="1" x14ac:dyDescent="0.25">
      <c r="A1127" s="115" t="s">
        <v>105</v>
      </c>
      <c r="B1127" s="68" t="s">
        <v>1224</v>
      </c>
      <c r="C1127" s="65">
        <v>138.26</v>
      </c>
      <c r="D1127" s="66" t="s">
        <v>10</v>
      </c>
      <c r="E1127" s="67"/>
      <c r="F1127" s="687">
        <f t="shared" si="126"/>
        <v>0</v>
      </c>
      <c r="G1127" s="277"/>
      <c r="H1127" s="277"/>
      <c r="I1127" s="257"/>
      <c r="M1127" s="316"/>
      <c r="N1127" s="317"/>
      <c r="O1127" s="318"/>
      <c r="P1127" s="319"/>
      <c r="Q1127" s="319"/>
    </row>
    <row r="1128" spans="1:17" s="315" customFormat="1" ht="25.5" x14ac:dyDescent="0.25">
      <c r="A1128" s="115" t="s">
        <v>532</v>
      </c>
      <c r="B1128" s="68" t="s">
        <v>1220</v>
      </c>
      <c r="C1128" s="65">
        <v>121.68</v>
      </c>
      <c r="D1128" s="66" t="s">
        <v>13</v>
      </c>
      <c r="E1128" s="67"/>
      <c r="F1128" s="687">
        <f t="shared" si="126"/>
        <v>0</v>
      </c>
      <c r="G1128" s="277"/>
      <c r="H1128" s="277"/>
      <c r="I1128" s="257"/>
      <c r="M1128" s="316"/>
      <c r="N1128" s="317"/>
      <c r="O1128" s="318"/>
      <c r="P1128" s="319"/>
      <c r="Q1128" s="319"/>
    </row>
    <row r="1129" spans="1:17" s="315" customFormat="1" x14ac:dyDescent="0.25">
      <c r="A1129" s="115"/>
      <c r="B1129" s="68"/>
      <c r="C1129" s="65"/>
      <c r="D1129" s="66"/>
      <c r="E1129" s="67"/>
      <c r="F1129" s="687"/>
      <c r="G1129" s="277"/>
      <c r="H1129" s="277"/>
      <c r="I1129" s="257"/>
      <c r="M1129" s="316"/>
      <c r="N1129" s="317"/>
      <c r="O1129" s="318"/>
      <c r="P1129" s="319"/>
      <c r="Q1129" s="319"/>
    </row>
    <row r="1130" spans="1:17" s="315" customFormat="1" x14ac:dyDescent="0.25">
      <c r="A1130" s="113">
        <v>1.4</v>
      </c>
      <c r="B1130" s="64" t="s">
        <v>70</v>
      </c>
      <c r="C1130" s="65"/>
      <c r="D1130" s="66"/>
      <c r="E1130" s="67"/>
      <c r="F1130" s="687">
        <f t="shared" ref="F1130:F1163" si="127">ROUND((C1130*E1130),2)</f>
        <v>0</v>
      </c>
      <c r="G1130" s="277"/>
      <c r="H1130" s="277"/>
      <c r="I1130" s="257"/>
      <c r="M1130" s="316"/>
      <c r="N1130" s="317"/>
      <c r="O1130" s="318"/>
      <c r="P1130" s="319"/>
      <c r="Q1130" s="319"/>
    </row>
    <row r="1131" spans="1:17" s="315" customFormat="1" x14ac:dyDescent="0.25">
      <c r="A1131" s="115" t="s">
        <v>107</v>
      </c>
      <c r="B1131" s="68" t="s">
        <v>28</v>
      </c>
      <c r="C1131" s="65">
        <v>886.91</v>
      </c>
      <c r="D1131" s="66" t="s">
        <v>11</v>
      </c>
      <c r="E1131" s="67"/>
      <c r="F1131" s="687">
        <f>ROUND((C1131*E1131),2)</f>
        <v>0</v>
      </c>
      <c r="G1131" s="277"/>
      <c r="H1131" s="277"/>
      <c r="I1131" s="257"/>
      <c r="M1131" s="316"/>
      <c r="N1131" s="317"/>
      <c r="O1131" s="318"/>
      <c r="P1131" s="319"/>
      <c r="Q1131" s="319"/>
    </row>
    <row r="1132" spans="1:17" s="315" customFormat="1" x14ac:dyDescent="0.25">
      <c r="A1132" s="115" t="s">
        <v>533</v>
      </c>
      <c r="B1132" s="68" t="s">
        <v>57</v>
      </c>
      <c r="C1132" s="65">
        <v>681.6</v>
      </c>
      <c r="D1132" s="66" t="s">
        <v>11</v>
      </c>
      <c r="E1132" s="67"/>
      <c r="F1132" s="687">
        <f>ROUND((C1132*E1132),2)</f>
        <v>0</v>
      </c>
      <c r="G1132" s="277"/>
      <c r="H1132" s="277"/>
      <c r="I1132" s="257"/>
      <c r="M1132" s="316"/>
      <c r="N1132" s="317"/>
      <c r="O1132" s="318"/>
      <c r="P1132" s="319"/>
      <c r="Q1132" s="319"/>
    </row>
    <row r="1133" spans="1:17" s="315" customFormat="1" x14ac:dyDescent="0.25">
      <c r="A1133" s="115" t="s">
        <v>534</v>
      </c>
      <c r="B1133" s="68" t="s">
        <v>29</v>
      </c>
      <c r="C1133" s="65">
        <v>205.31</v>
      </c>
      <c r="D1133" s="66" t="s">
        <v>11</v>
      </c>
      <c r="E1133" s="67"/>
      <c r="F1133" s="687">
        <f>ROUND((C1133*E1133),2)</f>
        <v>0</v>
      </c>
      <c r="G1133" s="277"/>
      <c r="H1133" s="277"/>
      <c r="I1133" s="257"/>
      <c r="M1133" s="316"/>
      <c r="N1133" s="317"/>
      <c r="O1133" s="318"/>
      <c r="P1133" s="319"/>
      <c r="Q1133" s="319"/>
    </row>
    <row r="1134" spans="1:17" s="315" customFormat="1" x14ac:dyDescent="0.25">
      <c r="A1134" s="115" t="s">
        <v>535</v>
      </c>
      <c r="B1134" s="68" t="s">
        <v>1155</v>
      </c>
      <c r="C1134" s="65">
        <v>239.02</v>
      </c>
      <c r="D1134" s="66" t="s">
        <v>11</v>
      </c>
      <c r="E1134" s="67"/>
      <c r="F1134" s="687">
        <f>ROUND((C1134*E1134),2)</f>
        <v>0</v>
      </c>
      <c r="G1134" s="277"/>
      <c r="H1134" s="277"/>
      <c r="I1134" s="257"/>
      <c r="M1134" s="316"/>
      <c r="N1134" s="317"/>
      <c r="O1134" s="318"/>
      <c r="P1134" s="319"/>
      <c r="Q1134" s="319"/>
    </row>
    <row r="1135" spans="1:17" s="315" customFormat="1" x14ac:dyDescent="0.25">
      <c r="A1135" s="115" t="s">
        <v>536</v>
      </c>
      <c r="B1135" s="68" t="s">
        <v>32</v>
      </c>
      <c r="C1135" s="65">
        <v>427.08</v>
      </c>
      <c r="D1135" s="66" t="s">
        <v>13</v>
      </c>
      <c r="E1135" s="67"/>
      <c r="F1135" s="687">
        <f>ROUND((C1135*E1135),2)</f>
        <v>0</v>
      </c>
      <c r="G1135" s="277"/>
      <c r="H1135" s="277"/>
      <c r="I1135" s="257"/>
      <c r="M1135" s="316"/>
      <c r="N1135" s="317"/>
      <c r="O1135" s="318"/>
      <c r="P1135" s="319"/>
      <c r="Q1135" s="319"/>
    </row>
    <row r="1136" spans="1:17" s="315" customFormat="1" x14ac:dyDescent="0.25">
      <c r="A1136" s="115"/>
      <c r="B1136" s="68"/>
      <c r="C1136" s="65"/>
      <c r="D1136" s="66"/>
      <c r="E1136" s="67"/>
      <c r="F1136" s="687">
        <f t="shared" si="127"/>
        <v>0</v>
      </c>
      <c r="G1136" s="277"/>
      <c r="H1136" s="277"/>
      <c r="I1136" s="257"/>
      <c r="M1136" s="316"/>
      <c r="N1136" s="317"/>
      <c r="O1136" s="318"/>
      <c r="P1136" s="319"/>
      <c r="Q1136" s="319"/>
    </row>
    <row r="1137" spans="1:17" s="315" customFormat="1" x14ac:dyDescent="0.25">
      <c r="A1137" s="113">
        <v>1.5</v>
      </c>
      <c r="B1137" s="64" t="s">
        <v>1112</v>
      </c>
      <c r="C1137" s="65"/>
      <c r="D1137" s="66"/>
      <c r="E1137" s="67"/>
      <c r="F1137" s="687">
        <f t="shared" si="127"/>
        <v>0</v>
      </c>
      <c r="G1137" s="277"/>
      <c r="H1137" s="277"/>
      <c r="I1137" s="257"/>
      <c r="M1137" s="316"/>
      <c r="N1137" s="317"/>
      <c r="O1137" s="318"/>
      <c r="P1137" s="319"/>
      <c r="Q1137" s="319"/>
    </row>
    <row r="1138" spans="1:17" s="315" customFormat="1" x14ac:dyDescent="0.25">
      <c r="A1138" s="115" t="s">
        <v>110</v>
      </c>
      <c r="B1138" s="68" t="s">
        <v>1156</v>
      </c>
      <c r="C1138" s="65">
        <v>65</v>
      </c>
      <c r="D1138" s="66" t="s">
        <v>13</v>
      </c>
      <c r="E1138" s="67"/>
      <c r="F1138" s="687">
        <f t="shared" si="127"/>
        <v>0</v>
      </c>
      <c r="G1138" s="277"/>
      <c r="H1138" s="277"/>
      <c r="I1138" s="257"/>
      <c r="M1138" s="316"/>
      <c r="N1138" s="317"/>
      <c r="O1138" s="318"/>
      <c r="P1138" s="319"/>
      <c r="Q1138" s="319"/>
    </row>
    <row r="1139" spans="1:17" s="315" customFormat="1" x14ac:dyDescent="0.25">
      <c r="A1139" s="115" t="s">
        <v>111</v>
      </c>
      <c r="B1139" s="68" t="s">
        <v>1157</v>
      </c>
      <c r="C1139" s="65">
        <v>174.88</v>
      </c>
      <c r="D1139" s="66" t="s">
        <v>13</v>
      </c>
      <c r="E1139" s="67"/>
      <c r="F1139" s="687">
        <f t="shared" si="127"/>
        <v>0</v>
      </c>
      <c r="G1139" s="277"/>
      <c r="H1139" s="277"/>
      <c r="I1139" s="257"/>
      <c r="M1139" s="316"/>
      <c r="N1139" s="317"/>
      <c r="O1139" s="318"/>
      <c r="P1139" s="319"/>
      <c r="Q1139" s="319"/>
    </row>
    <row r="1140" spans="1:17" s="315" customFormat="1" x14ac:dyDescent="0.25">
      <c r="A1140" s="115" t="s">
        <v>112</v>
      </c>
      <c r="B1140" s="68" t="s">
        <v>1158</v>
      </c>
      <c r="C1140" s="65">
        <v>20.32</v>
      </c>
      <c r="D1140" s="66" t="s">
        <v>13</v>
      </c>
      <c r="E1140" s="67"/>
      <c r="F1140" s="687">
        <f t="shared" si="127"/>
        <v>0</v>
      </c>
      <c r="G1140" s="277"/>
      <c r="H1140" s="277"/>
      <c r="I1140" s="257"/>
      <c r="M1140" s="316"/>
      <c r="N1140" s="317"/>
      <c r="O1140" s="318"/>
      <c r="P1140" s="319"/>
      <c r="Q1140" s="319"/>
    </row>
    <row r="1141" spans="1:17" s="315" customFormat="1" x14ac:dyDescent="0.25">
      <c r="A1141" s="115" t="s">
        <v>113</v>
      </c>
      <c r="B1141" s="68" t="s">
        <v>1159</v>
      </c>
      <c r="C1141" s="65">
        <v>36.049999999999997</v>
      </c>
      <c r="D1141" s="66" t="s">
        <v>13</v>
      </c>
      <c r="E1141" s="67"/>
      <c r="F1141" s="687">
        <f t="shared" si="127"/>
        <v>0</v>
      </c>
      <c r="G1141" s="277"/>
      <c r="H1141" s="277"/>
      <c r="I1141" s="257"/>
      <c r="M1141" s="316"/>
      <c r="N1141" s="317"/>
      <c r="O1141" s="318"/>
      <c r="P1141" s="319"/>
      <c r="Q1141" s="319"/>
    </row>
    <row r="1142" spans="1:17" s="315" customFormat="1" x14ac:dyDescent="0.25">
      <c r="A1142" s="115" t="s">
        <v>115</v>
      </c>
      <c r="B1142" s="68" t="s">
        <v>1160</v>
      </c>
      <c r="C1142" s="65">
        <v>1</v>
      </c>
      <c r="D1142" s="66" t="s">
        <v>12</v>
      </c>
      <c r="E1142" s="67"/>
      <c r="F1142" s="687">
        <f t="shared" si="127"/>
        <v>0</v>
      </c>
      <c r="G1142" s="277"/>
      <c r="H1142" s="277"/>
      <c r="I1142" s="257"/>
      <c r="M1142" s="316"/>
      <c r="N1142" s="317"/>
      <c r="O1142" s="318"/>
      <c r="P1142" s="319"/>
      <c r="Q1142" s="319"/>
    </row>
    <row r="1143" spans="1:17" s="315" customFormat="1" x14ac:dyDescent="0.25">
      <c r="A1143" s="115" t="s">
        <v>1161</v>
      </c>
      <c r="B1143" s="68" t="s">
        <v>1162</v>
      </c>
      <c r="C1143" s="65">
        <v>2</v>
      </c>
      <c r="D1143" s="66" t="s">
        <v>12</v>
      </c>
      <c r="E1143" s="67"/>
      <c r="F1143" s="687">
        <f t="shared" si="127"/>
        <v>0</v>
      </c>
      <c r="G1143" s="277"/>
      <c r="H1143" s="277"/>
      <c r="I1143" s="257"/>
      <c r="M1143" s="316"/>
      <c r="N1143" s="317"/>
      <c r="O1143" s="318"/>
      <c r="P1143" s="319"/>
      <c r="Q1143" s="319"/>
    </row>
    <row r="1144" spans="1:17" s="315" customFormat="1" x14ac:dyDescent="0.25">
      <c r="A1144" s="115" t="s">
        <v>1163</v>
      </c>
      <c r="B1144" s="68" t="s">
        <v>1164</v>
      </c>
      <c r="C1144" s="65">
        <v>8</v>
      </c>
      <c r="D1144" s="66" t="s">
        <v>12</v>
      </c>
      <c r="E1144" s="67"/>
      <c r="F1144" s="687">
        <f t="shared" si="127"/>
        <v>0</v>
      </c>
      <c r="G1144" s="277"/>
      <c r="H1144" s="277"/>
      <c r="I1144" s="257"/>
      <c r="M1144" s="316"/>
      <c r="N1144" s="317"/>
      <c r="O1144" s="318"/>
      <c r="P1144" s="319"/>
      <c r="Q1144" s="319"/>
    </row>
    <row r="1145" spans="1:17" s="315" customFormat="1" x14ac:dyDescent="0.25">
      <c r="A1145" s="115" t="s">
        <v>1165</v>
      </c>
      <c r="B1145" s="68" t="s">
        <v>1227</v>
      </c>
      <c r="C1145" s="65">
        <v>1</v>
      </c>
      <c r="D1145" s="66" t="s">
        <v>12</v>
      </c>
      <c r="E1145" s="67"/>
      <c r="F1145" s="687">
        <f t="shared" si="127"/>
        <v>0</v>
      </c>
      <c r="G1145" s="277"/>
      <c r="H1145" s="277"/>
      <c r="I1145" s="257"/>
      <c r="M1145" s="316"/>
      <c r="N1145" s="317"/>
      <c r="O1145" s="318"/>
      <c r="P1145" s="319"/>
      <c r="Q1145" s="319"/>
    </row>
    <row r="1146" spans="1:17" s="315" customFormat="1" x14ac:dyDescent="0.25">
      <c r="A1146" s="115" t="s">
        <v>1166</v>
      </c>
      <c r="B1146" s="68" t="s">
        <v>1226</v>
      </c>
      <c r="C1146" s="65">
        <v>7</v>
      </c>
      <c r="D1146" s="66" t="s">
        <v>12</v>
      </c>
      <c r="E1146" s="67"/>
      <c r="F1146" s="687">
        <f t="shared" si="127"/>
        <v>0</v>
      </c>
      <c r="G1146" s="277"/>
      <c r="H1146" s="277"/>
      <c r="I1146" s="257"/>
      <c r="M1146" s="316"/>
      <c r="N1146" s="317"/>
      <c r="O1146" s="318"/>
      <c r="P1146" s="319"/>
      <c r="Q1146" s="319"/>
    </row>
    <row r="1147" spans="1:17" s="315" customFormat="1" x14ac:dyDescent="0.25">
      <c r="A1147" s="115" t="s">
        <v>1167</v>
      </c>
      <c r="B1147" s="68" t="s">
        <v>1168</v>
      </c>
      <c r="C1147" s="65">
        <v>1</v>
      </c>
      <c r="D1147" s="66" t="s">
        <v>12</v>
      </c>
      <c r="E1147" s="67"/>
      <c r="F1147" s="687">
        <f t="shared" si="127"/>
        <v>0</v>
      </c>
      <c r="G1147" s="277"/>
      <c r="H1147" s="277"/>
      <c r="I1147" s="257"/>
      <c r="M1147" s="316"/>
      <c r="N1147" s="317"/>
      <c r="O1147" s="318"/>
      <c r="P1147" s="319"/>
      <c r="Q1147" s="319"/>
    </row>
    <row r="1148" spans="1:17" s="315" customFormat="1" x14ac:dyDescent="0.25">
      <c r="A1148" s="115" t="s">
        <v>1169</v>
      </c>
      <c r="B1148" s="68" t="s">
        <v>1170</v>
      </c>
      <c r="C1148" s="65">
        <v>2</v>
      </c>
      <c r="D1148" s="66" t="s">
        <v>12</v>
      </c>
      <c r="E1148" s="67"/>
      <c r="F1148" s="687">
        <f t="shared" si="127"/>
        <v>0</v>
      </c>
      <c r="G1148" s="277"/>
      <c r="H1148" s="277"/>
      <c r="I1148" s="257"/>
      <c r="M1148" s="316"/>
      <c r="N1148" s="317"/>
      <c r="O1148" s="318"/>
      <c r="P1148" s="319"/>
      <c r="Q1148" s="319"/>
    </row>
    <row r="1149" spans="1:17" s="315" customFormat="1" x14ac:dyDescent="0.25">
      <c r="A1149" s="115" t="s">
        <v>1171</v>
      </c>
      <c r="B1149" s="68" t="s">
        <v>1172</v>
      </c>
      <c r="C1149" s="65">
        <v>1</v>
      </c>
      <c r="D1149" s="66" t="s">
        <v>12</v>
      </c>
      <c r="E1149" s="67"/>
      <c r="F1149" s="687">
        <f>ROUND((C1149*E1149),2)</f>
        <v>0</v>
      </c>
      <c r="G1149" s="277"/>
      <c r="H1149" s="277"/>
      <c r="I1149" s="257"/>
      <c r="M1149" s="316"/>
      <c r="N1149" s="317"/>
      <c r="O1149" s="318"/>
      <c r="P1149" s="319"/>
      <c r="Q1149" s="319"/>
    </row>
    <row r="1150" spans="1:17" s="315" customFormat="1" x14ac:dyDescent="0.25">
      <c r="A1150" s="115" t="s">
        <v>1173</v>
      </c>
      <c r="B1150" s="68" t="s">
        <v>820</v>
      </c>
      <c r="C1150" s="65">
        <v>16</v>
      </c>
      <c r="D1150" s="66" t="s">
        <v>12</v>
      </c>
      <c r="E1150" s="67"/>
      <c r="F1150" s="687">
        <f t="shared" si="127"/>
        <v>0</v>
      </c>
      <c r="G1150" s="277"/>
      <c r="H1150" s="277"/>
      <c r="I1150" s="257"/>
      <c r="M1150" s="316"/>
      <c r="N1150" s="317"/>
      <c r="O1150" s="318"/>
      <c r="P1150" s="319"/>
      <c r="Q1150" s="319"/>
    </row>
    <row r="1151" spans="1:17" s="315" customFormat="1" x14ac:dyDescent="0.25">
      <c r="A1151" s="115" t="s">
        <v>1174</v>
      </c>
      <c r="B1151" s="68" t="s">
        <v>334</v>
      </c>
      <c r="C1151" s="65">
        <v>1</v>
      </c>
      <c r="D1151" s="66" t="s">
        <v>33</v>
      </c>
      <c r="E1151" s="67"/>
      <c r="F1151" s="687">
        <f t="shared" si="127"/>
        <v>0</v>
      </c>
      <c r="G1151" s="277"/>
      <c r="H1151" s="277"/>
      <c r="I1151" s="257"/>
      <c r="M1151" s="316"/>
      <c r="N1151" s="317"/>
      <c r="O1151" s="318"/>
      <c r="P1151" s="319"/>
      <c r="Q1151" s="319"/>
    </row>
    <row r="1152" spans="1:17" s="315" customFormat="1" x14ac:dyDescent="0.25">
      <c r="A1152" s="115"/>
      <c r="B1152" s="68"/>
      <c r="C1152" s="65"/>
      <c r="D1152" s="66"/>
      <c r="E1152" s="67"/>
      <c r="F1152" s="687"/>
      <c r="G1152" s="277"/>
      <c r="H1152" s="277"/>
      <c r="I1152" s="257"/>
      <c r="M1152" s="316"/>
      <c r="N1152" s="317"/>
      <c r="O1152" s="318"/>
      <c r="P1152" s="319"/>
      <c r="Q1152" s="319"/>
    </row>
    <row r="1153" spans="1:17" s="315" customFormat="1" x14ac:dyDescent="0.25">
      <c r="A1153" s="113">
        <v>1.6</v>
      </c>
      <c r="B1153" s="64" t="s">
        <v>121</v>
      </c>
      <c r="C1153" s="65"/>
      <c r="D1153" s="66"/>
      <c r="E1153" s="67"/>
      <c r="F1153" s="687"/>
      <c r="G1153" s="277"/>
      <c r="H1153" s="277"/>
      <c r="I1153" s="257"/>
      <c r="M1153" s="316"/>
      <c r="N1153" s="317"/>
      <c r="O1153" s="318"/>
      <c r="P1153" s="319"/>
      <c r="Q1153" s="319"/>
    </row>
    <row r="1154" spans="1:17" s="315" customFormat="1" x14ac:dyDescent="0.25">
      <c r="A1154" s="115" t="s">
        <v>117</v>
      </c>
      <c r="B1154" s="68" t="s">
        <v>1232</v>
      </c>
      <c r="C1154" s="65">
        <v>16</v>
      </c>
      <c r="D1154" s="66" t="s">
        <v>12</v>
      </c>
      <c r="E1154" s="67"/>
      <c r="F1154" s="687">
        <f t="shared" si="127"/>
        <v>0</v>
      </c>
      <c r="G1154" s="277"/>
      <c r="H1154" s="277"/>
      <c r="I1154" s="257"/>
      <c r="M1154" s="316"/>
      <c r="N1154" s="317"/>
      <c r="O1154" s="318"/>
      <c r="P1154" s="319"/>
      <c r="Q1154" s="319"/>
    </row>
    <row r="1155" spans="1:17" s="315" customFormat="1" x14ac:dyDescent="0.25">
      <c r="A1155" s="115" t="s">
        <v>119</v>
      </c>
      <c r="B1155" s="68" t="s">
        <v>1233</v>
      </c>
      <c r="C1155" s="65">
        <v>8</v>
      </c>
      <c r="D1155" s="66" t="s">
        <v>12</v>
      </c>
      <c r="E1155" s="67"/>
      <c r="F1155" s="687">
        <f t="shared" si="127"/>
        <v>0</v>
      </c>
      <c r="G1155" s="277"/>
      <c r="H1155" s="277"/>
      <c r="I1155" s="257"/>
      <c r="M1155" s="316"/>
      <c r="N1155" s="317"/>
      <c r="O1155" s="318"/>
      <c r="P1155" s="319"/>
      <c r="Q1155" s="319"/>
    </row>
    <row r="1156" spans="1:17" s="315" customFormat="1" x14ac:dyDescent="0.25">
      <c r="A1156" s="115" t="s">
        <v>1175</v>
      </c>
      <c r="B1156" s="68" t="s">
        <v>1234</v>
      </c>
      <c r="C1156" s="65">
        <v>1</v>
      </c>
      <c r="D1156" s="66" t="s">
        <v>12</v>
      </c>
      <c r="E1156" s="67"/>
      <c r="F1156" s="687">
        <f t="shared" si="127"/>
        <v>0</v>
      </c>
      <c r="G1156" s="277"/>
      <c r="H1156" s="277"/>
      <c r="I1156" s="257"/>
      <c r="M1156" s="316"/>
      <c r="N1156" s="317"/>
      <c r="O1156" s="318"/>
      <c r="P1156" s="319"/>
      <c r="Q1156" s="319"/>
    </row>
    <row r="1157" spans="1:17" s="315" customFormat="1" x14ac:dyDescent="0.25">
      <c r="A1157" s="115" t="s">
        <v>1176</v>
      </c>
      <c r="B1157" s="68" t="s">
        <v>1230</v>
      </c>
      <c r="C1157" s="65">
        <v>16</v>
      </c>
      <c r="D1157" s="66" t="s">
        <v>12</v>
      </c>
      <c r="E1157" s="67"/>
      <c r="F1157" s="687">
        <f t="shared" si="127"/>
        <v>0</v>
      </c>
      <c r="G1157" s="277"/>
      <c r="H1157" s="277"/>
      <c r="I1157" s="257"/>
      <c r="M1157" s="316"/>
      <c r="N1157" s="317"/>
      <c r="O1157" s="318"/>
      <c r="P1157" s="319"/>
      <c r="Q1157" s="319"/>
    </row>
    <row r="1158" spans="1:17" s="315" customFormat="1" x14ac:dyDescent="0.25">
      <c r="A1158" s="83"/>
      <c r="B1158" s="68"/>
      <c r="C1158" s="65"/>
      <c r="D1158" s="66"/>
      <c r="E1158" s="67"/>
      <c r="F1158" s="687"/>
      <c r="G1158" s="277"/>
      <c r="H1158" s="277"/>
      <c r="I1158" s="257"/>
      <c r="M1158" s="316"/>
      <c r="N1158" s="317"/>
      <c r="O1158" s="318"/>
      <c r="P1158" s="319"/>
      <c r="Q1158" s="319"/>
    </row>
    <row r="1159" spans="1:17" s="315" customFormat="1" x14ac:dyDescent="0.25">
      <c r="A1159" s="83">
        <v>1.7</v>
      </c>
      <c r="B1159" s="68" t="s">
        <v>1218</v>
      </c>
      <c r="C1159" s="65">
        <v>7</v>
      </c>
      <c r="D1159" s="66" t="s">
        <v>12</v>
      </c>
      <c r="E1159" s="67"/>
      <c r="F1159" s="687">
        <f t="shared" si="127"/>
        <v>0</v>
      </c>
      <c r="G1159" s="277"/>
      <c r="H1159" s="277"/>
      <c r="I1159" s="257"/>
      <c r="M1159" s="316"/>
      <c r="N1159" s="317"/>
      <c r="O1159" s="318"/>
      <c r="P1159" s="319"/>
      <c r="Q1159" s="319"/>
    </row>
    <row r="1160" spans="1:17" s="315" customFormat="1" x14ac:dyDescent="0.25">
      <c r="A1160" s="83">
        <v>1.8</v>
      </c>
      <c r="B1160" s="68" t="s">
        <v>1218</v>
      </c>
      <c r="C1160" s="65">
        <v>3</v>
      </c>
      <c r="D1160" s="66" t="s">
        <v>12</v>
      </c>
      <c r="E1160" s="67"/>
      <c r="F1160" s="687">
        <f t="shared" si="127"/>
        <v>0</v>
      </c>
      <c r="G1160" s="277"/>
      <c r="H1160" s="277"/>
      <c r="I1160" s="257"/>
      <c r="M1160" s="316"/>
      <c r="N1160" s="317"/>
      <c r="O1160" s="318"/>
      <c r="P1160" s="319"/>
      <c r="Q1160" s="319"/>
    </row>
    <row r="1161" spans="1:17" s="315" customFormat="1" x14ac:dyDescent="0.25">
      <c r="A1161" s="83">
        <v>1.9</v>
      </c>
      <c r="B1161" s="68" t="s">
        <v>1177</v>
      </c>
      <c r="C1161" s="65">
        <v>4</v>
      </c>
      <c r="D1161" s="66" t="s">
        <v>12</v>
      </c>
      <c r="E1161" s="67"/>
      <c r="F1161" s="687">
        <f t="shared" si="127"/>
        <v>0</v>
      </c>
      <c r="G1161" s="277"/>
      <c r="H1161" s="277"/>
      <c r="I1161" s="257"/>
      <c r="M1161" s="316"/>
      <c r="N1161" s="317"/>
      <c r="O1161" s="318"/>
      <c r="P1161" s="319"/>
      <c r="Q1161" s="319"/>
    </row>
    <row r="1162" spans="1:17" s="315" customFormat="1" x14ac:dyDescent="0.25">
      <c r="A1162" s="201">
        <v>1.1000000000000001</v>
      </c>
      <c r="B1162" s="68" t="s">
        <v>1219</v>
      </c>
      <c r="C1162" s="65">
        <v>8</v>
      </c>
      <c r="D1162" s="66" t="s">
        <v>12</v>
      </c>
      <c r="E1162" s="67"/>
      <c r="F1162" s="687">
        <f t="shared" si="127"/>
        <v>0</v>
      </c>
      <c r="G1162" s="277"/>
      <c r="H1162" s="277"/>
      <c r="I1162" s="257"/>
      <c r="M1162" s="316"/>
      <c r="N1162" s="317"/>
      <c r="O1162" s="318"/>
      <c r="P1162" s="319"/>
      <c r="Q1162" s="319"/>
    </row>
    <row r="1163" spans="1:17" s="315" customFormat="1" x14ac:dyDescent="0.25">
      <c r="A1163" s="83">
        <v>1.1100000000000001</v>
      </c>
      <c r="B1163" s="68" t="s">
        <v>1178</v>
      </c>
      <c r="C1163" s="65">
        <v>1</v>
      </c>
      <c r="D1163" s="66" t="s">
        <v>12</v>
      </c>
      <c r="E1163" s="67"/>
      <c r="F1163" s="687">
        <f t="shared" si="127"/>
        <v>0</v>
      </c>
      <c r="G1163" s="277"/>
      <c r="H1163" s="277"/>
      <c r="I1163" s="257"/>
      <c r="M1163" s="316"/>
      <c r="N1163" s="317"/>
      <c r="O1163" s="318"/>
      <c r="P1163" s="319"/>
      <c r="Q1163" s="319"/>
    </row>
    <row r="1164" spans="1:17" s="315" customFormat="1" x14ac:dyDescent="0.25">
      <c r="A1164" s="113"/>
      <c r="B1164" s="64"/>
      <c r="C1164" s="65"/>
      <c r="D1164" s="66"/>
      <c r="E1164" s="67"/>
      <c r="F1164" s="687"/>
      <c r="G1164" s="277"/>
      <c r="H1164" s="277"/>
      <c r="I1164" s="257"/>
      <c r="M1164" s="316"/>
      <c r="N1164" s="317"/>
      <c r="O1164" s="318"/>
      <c r="P1164" s="319"/>
      <c r="Q1164" s="319"/>
    </row>
    <row r="1165" spans="1:17" s="315" customFormat="1" x14ac:dyDescent="0.25">
      <c r="A1165" s="113">
        <v>2</v>
      </c>
      <c r="B1165" s="64" t="s">
        <v>1179</v>
      </c>
      <c r="C1165" s="65"/>
      <c r="D1165" s="66"/>
      <c r="E1165" s="67"/>
      <c r="F1165" s="687"/>
      <c r="G1165" s="277"/>
      <c r="H1165" s="277"/>
      <c r="I1165" s="257"/>
      <c r="M1165" s="316"/>
      <c r="N1165" s="317"/>
      <c r="O1165" s="318"/>
      <c r="P1165" s="319"/>
      <c r="Q1165" s="319"/>
    </row>
    <row r="1166" spans="1:17" s="315" customFormat="1" x14ac:dyDescent="0.25">
      <c r="A1166" s="113"/>
      <c r="B1166" s="64"/>
      <c r="C1166" s="65"/>
      <c r="D1166" s="66"/>
      <c r="E1166" s="67"/>
      <c r="F1166" s="687"/>
      <c r="G1166" s="277"/>
      <c r="H1166" s="277"/>
      <c r="I1166" s="257"/>
      <c r="M1166" s="316"/>
      <c r="N1166" s="317"/>
      <c r="O1166" s="318"/>
      <c r="P1166" s="319"/>
      <c r="Q1166" s="319"/>
    </row>
    <row r="1167" spans="1:17" s="315" customFormat="1" x14ac:dyDescent="0.25">
      <c r="A1167" s="113">
        <v>2.1</v>
      </c>
      <c r="B1167" s="64" t="s">
        <v>499</v>
      </c>
      <c r="C1167" s="65">
        <v>1</v>
      </c>
      <c r="D1167" s="66" t="s">
        <v>33</v>
      </c>
      <c r="E1167" s="67"/>
      <c r="F1167" s="687">
        <f t="shared" ref="F1167:F1201" si="128">ROUND((C1167*E1167),2)</f>
        <v>0</v>
      </c>
      <c r="G1167" s="277"/>
      <c r="H1167" s="277"/>
      <c r="I1167" s="257"/>
      <c r="M1167" s="316"/>
      <c r="N1167" s="317"/>
      <c r="O1167" s="318"/>
      <c r="P1167" s="319"/>
      <c r="Q1167" s="319"/>
    </row>
    <row r="1168" spans="1:17" s="315" customFormat="1" x14ac:dyDescent="0.25">
      <c r="A1168" s="113"/>
      <c r="B1168" s="64"/>
      <c r="C1168" s="65"/>
      <c r="D1168" s="66"/>
      <c r="E1168" s="67"/>
      <c r="F1168" s="687">
        <f t="shared" si="128"/>
        <v>0</v>
      </c>
      <c r="G1168" s="277"/>
      <c r="H1168" s="277"/>
      <c r="I1168" s="257"/>
      <c r="M1168" s="316"/>
      <c r="N1168" s="317"/>
      <c r="O1168" s="318"/>
      <c r="P1168" s="319"/>
      <c r="Q1168" s="319"/>
    </row>
    <row r="1169" spans="1:17" s="315" customFormat="1" x14ac:dyDescent="0.25">
      <c r="A1169" s="113">
        <v>2.2000000000000002</v>
      </c>
      <c r="B1169" s="64" t="s">
        <v>23</v>
      </c>
      <c r="C1169" s="65"/>
      <c r="D1169" s="66"/>
      <c r="E1169" s="67"/>
      <c r="F1169" s="687">
        <f t="shared" si="128"/>
        <v>0</v>
      </c>
      <c r="G1169" s="277"/>
      <c r="H1169" s="277"/>
      <c r="I1169" s="257"/>
      <c r="M1169" s="316"/>
      <c r="N1169" s="317"/>
      <c r="O1169" s="318"/>
      <c r="P1169" s="319"/>
      <c r="Q1169" s="319"/>
    </row>
    <row r="1170" spans="1:17" s="315" customFormat="1" x14ac:dyDescent="0.25">
      <c r="A1170" s="115" t="s">
        <v>482</v>
      </c>
      <c r="B1170" s="68" t="s">
        <v>397</v>
      </c>
      <c r="C1170" s="65">
        <v>821.73</v>
      </c>
      <c r="D1170" s="66" t="s">
        <v>7</v>
      </c>
      <c r="E1170" s="67"/>
      <c r="F1170" s="687">
        <f t="shared" si="128"/>
        <v>0</v>
      </c>
      <c r="G1170" s="277"/>
      <c r="H1170" s="277"/>
      <c r="I1170" s="257"/>
      <c r="M1170" s="316"/>
      <c r="N1170" s="317"/>
      <c r="O1170" s="318"/>
      <c r="P1170" s="319"/>
      <c r="Q1170" s="319"/>
    </row>
    <row r="1171" spans="1:17" s="315" customFormat="1" x14ac:dyDescent="0.25">
      <c r="A1171" s="115" t="s">
        <v>483</v>
      </c>
      <c r="B1171" s="68" t="s">
        <v>1180</v>
      </c>
      <c r="C1171" s="65">
        <v>248.43</v>
      </c>
      <c r="D1171" s="66" t="s">
        <v>8</v>
      </c>
      <c r="E1171" s="67"/>
      <c r="F1171" s="687">
        <f t="shared" si="128"/>
        <v>0</v>
      </c>
      <c r="G1171" s="277"/>
      <c r="H1171" s="277"/>
      <c r="I1171" s="257"/>
      <c r="M1171" s="316"/>
      <c r="N1171" s="317"/>
      <c r="O1171" s="318"/>
      <c r="P1171" s="319"/>
      <c r="Q1171" s="319"/>
    </row>
    <row r="1172" spans="1:17" s="315" customFormat="1" x14ac:dyDescent="0.25">
      <c r="A1172" s="115" t="s">
        <v>484</v>
      </c>
      <c r="B1172" s="68" t="s">
        <v>1153</v>
      </c>
      <c r="C1172" s="65">
        <v>687.96</v>
      </c>
      <c r="D1172" s="66" t="s">
        <v>25</v>
      </c>
      <c r="E1172" s="67"/>
      <c r="F1172" s="687">
        <f t="shared" si="128"/>
        <v>0</v>
      </c>
      <c r="G1172" s="277"/>
      <c r="H1172" s="277"/>
      <c r="I1172" s="257"/>
      <c r="M1172" s="316"/>
      <c r="N1172" s="317"/>
      <c r="O1172" s="318"/>
      <c r="P1172" s="319"/>
      <c r="Q1172" s="319"/>
    </row>
    <row r="1173" spans="1:17" s="315" customFormat="1" x14ac:dyDescent="0.25">
      <c r="A1173" s="115"/>
      <c r="B1173" s="68"/>
      <c r="C1173" s="65"/>
      <c r="D1173" s="66"/>
      <c r="E1173" s="67"/>
      <c r="F1173" s="687">
        <f t="shared" si="128"/>
        <v>0</v>
      </c>
      <c r="G1173" s="277"/>
      <c r="H1173" s="277"/>
      <c r="I1173" s="257"/>
      <c r="M1173" s="316"/>
      <c r="N1173" s="317"/>
      <c r="O1173" s="318"/>
      <c r="P1173" s="319"/>
      <c r="Q1173" s="319"/>
    </row>
    <row r="1174" spans="1:17" s="315" customFormat="1" x14ac:dyDescent="0.25">
      <c r="A1174" s="113">
        <v>2.2999999999999998</v>
      </c>
      <c r="B1174" s="64" t="s">
        <v>1181</v>
      </c>
      <c r="C1174" s="65"/>
      <c r="D1174" s="66"/>
      <c r="E1174" s="67"/>
      <c r="F1174" s="687">
        <f t="shared" si="128"/>
        <v>0</v>
      </c>
      <c r="G1174" s="277"/>
      <c r="H1174" s="277"/>
      <c r="I1174" s="257"/>
      <c r="M1174" s="316"/>
      <c r="N1174" s="317"/>
      <c r="O1174" s="318"/>
      <c r="P1174" s="319"/>
      <c r="Q1174" s="319"/>
    </row>
    <row r="1175" spans="1:17" s="315" customFormat="1" x14ac:dyDescent="0.25">
      <c r="A1175" s="115" t="s">
        <v>376</v>
      </c>
      <c r="B1175" s="68" t="s">
        <v>1182</v>
      </c>
      <c r="C1175" s="65">
        <v>35.22</v>
      </c>
      <c r="D1175" s="66" t="s">
        <v>10</v>
      </c>
      <c r="E1175" s="67"/>
      <c r="F1175" s="687">
        <f>ROUND((C1175*E1175),2)</f>
        <v>0</v>
      </c>
      <c r="G1175" s="277"/>
      <c r="H1175" s="277"/>
      <c r="I1175" s="257"/>
      <c r="M1175" s="316"/>
      <c r="N1175" s="317"/>
      <c r="O1175" s="318"/>
      <c r="P1175" s="319"/>
      <c r="Q1175" s="319"/>
    </row>
    <row r="1176" spans="1:17" s="315" customFormat="1" x14ac:dyDescent="0.25">
      <c r="A1176" s="115" t="s">
        <v>1183</v>
      </c>
      <c r="B1176" s="68" t="s">
        <v>1184</v>
      </c>
      <c r="C1176" s="65">
        <v>68.83</v>
      </c>
      <c r="D1176" s="66" t="s">
        <v>10</v>
      </c>
      <c r="E1176" s="67"/>
      <c r="F1176" s="687">
        <f>ROUND((C1176*E1176),2)</f>
        <v>0</v>
      </c>
      <c r="G1176" s="277"/>
      <c r="H1176" s="277"/>
      <c r="I1176" s="257"/>
      <c r="M1176" s="316"/>
      <c r="N1176" s="317"/>
      <c r="O1176" s="318"/>
      <c r="P1176" s="319"/>
      <c r="Q1176" s="319"/>
    </row>
    <row r="1177" spans="1:17" s="315" customFormat="1" x14ac:dyDescent="0.25">
      <c r="A1177" s="115" t="s">
        <v>1185</v>
      </c>
      <c r="B1177" s="68" t="s">
        <v>1186</v>
      </c>
      <c r="C1177" s="65">
        <v>4.46</v>
      </c>
      <c r="D1177" s="66" t="s">
        <v>10</v>
      </c>
      <c r="E1177" s="67"/>
      <c r="F1177" s="687">
        <f t="shared" si="128"/>
        <v>0</v>
      </c>
      <c r="G1177" s="277"/>
      <c r="H1177" s="277"/>
      <c r="I1177" s="257"/>
      <c r="M1177" s="316"/>
      <c r="N1177" s="317"/>
      <c r="O1177" s="318"/>
      <c r="P1177" s="319"/>
      <c r="Q1177" s="319"/>
    </row>
    <row r="1178" spans="1:17" s="315" customFormat="1" x14ac:dyDescent="0.25">
      <c r="A1178" s="115" t="s">
        <v>1187</v>
      </c>
      <c r="B1178" s="68" t="s">
        <v>1188</v>
      </c>
      <c r="C1178" s="65">
        <v>95.4</v>
      </c>
      <c r="D1178" s="66" t="s">
        <v>10</v>
      </c>
      <c r="E1178" s="67"/>
      <c r="F1178" s="687">
        <f t="shared" si="128"/>
        <v>0</v>
      </c>
      <c r="G1178" s="277"/>
      <c r="H1178" s="277"/>
      <c r="I1178" s="257"/>
      <c r="M1178" s="316"/>
      <c r="N1178" s="317"/>
      <c r="O1178" s="318"/>
      <c r="P1178" s="319"/>
      <c r="Q1178" s="319"/>
    </row>
    <row r="1179" spans="1:17" s="315" customFormat="1" ht="25.5" x14ac:dyDescent="0.25">
      <c r="A1179" s="115" t="s">
        <v>1189</v>
      </c>
      <c r="B1179" s="98" t="s">
        <v>1220</v>
      </c>
      <c r="C1179" s="65">
        <v>118.5</v>
      </c>
      <c r="D1179" s="66" t="s">
        <v>13</v>
      </c>
      <c r="E1179" s="67"/>
      <c r="F1179" s="687">
        <f t="shared" si="128"/>
        <v>0</v>
      </c>
      <c r="G1179" s="277"/>
      <c r="H1179" s="277"/>
      <c r="I1179" s="257"/>
      <c r="M1179" s="316"/>
      <c r="N1179" s="317"/>
      <c r="O1179" s="318"/>
      <c r="P1179" s="319"/>
      <c r="Q1179" s="319"/>
    </row>
    <row r="1180" spans="1:17" s="315" customFormat="1" x14ac:dyDescent="0.25">
      <c r="A1180" s="115" t="s">
        <v>1190</v>
      </c>
      <c r="B1180" s="68" t="s">
        <v>1191</v>
      </c>
      <c r="C1180" s="65">
        <v>52.8</v>
      </c>
      <c r="D1180" s="66" t="s">
        <v>10</v>
      </c>
      <c r="E1180" s="67"/>
      <c r="F1180" s="687">
        <f t="shared" si="128"/>
        <v>0</v>
      </c>
      <c r="G1180" s="277"/>
      <c r="H1180" s="277"/>
      <c r="I1180" s="257"/>
      <c r="M1180" s="316"/>
      <c r="N1180" s="317"/>
      <c r="O1180" s="318"/>
      <c r="P1180" s="319"/>
      <c r="Q1180" s="319"/>
    </row>
    <row r="1181" spans="1:17" s="315" customFormat="1" x14ac:dyDescent="0.25">
      <c r="A1181" s="115" t="s">
        <v>1192</v>
      </c>
      <c r="B1181" s="68" t="s">
        <v>1193</v>
      </c>
      <c r="C1181" s="65">
        <v>264</v>
      </c>
      <c r="D1181" s="66" t="s">
        <v>11</v>
      </c>
      <c r="E1181" s="67"/>
      <c r="F1181" s="687">
        <f t="shared" si="128"/>
        <v>0</v>
      </c>
      <c r="G1181" s="277"/>
      <c r="H1181" s="277"/>
      <c r="I1181" s="257"/>
      <c r="M1181" s="316"/>
      <c r="N1181" s="317"/>
      <c r="O1181" s="318"/>
      <c r="P1181" s="319"/>
      <c r="Q1181" s="319"/>
    </row>
    <row r="1182" spans="1:17" s="315" customFormat="1" x14ac:dyDescent="0.25">
      <c r="A1182" s="115" t="s">
        <v>1194</v>
      </c>
      <c r="B1182" s="68" t="s">
        <v>1195</v>
      </c>
      <c r="C1182" s="65">
        <v>264</v>
      </c>
      <c r="D1182" s="66" t="s">
        <v>11</v>
      </c>
      <c r="E1182" s="67"/>
      <c r="F1182" s="687">
        <f t="shared" si="128"/>
        <v>0</v>
      </c>
      <c r="G1182" s="277"/>
      <c r="H1182" s="277"/>
      <c r="I1182" s="257"/>
      <c r="M1182" s="316"/>
      <c r="N1182" s="317"/>
      <c r="O1182" s="318"/>
      <c r="P1182" s="319"/>
      <c r="Q1182" s="319"/>
    </row>
    <row r="1183" spans="1:17" s="315" customFormat="1" x14ac:dyDescent="0.25">
      <c r="A1183" s="115"/>
      <c r="B1183" s="68"/>
      <c r="C1183" s="65"/>
      <c r="D1183" s="66"/>
      <c r="E1183" s="67"/>
      <c r="F1183" s="687">
        <f t="shared" si="128"/>
        <v>0</v>
      </c>
      <c r="G1183" s="277"/>
      <c r="H1183" s="277"/>
      <c r="I1183" s="257"/>
      <c r="M1183" s="316"/>
      <c r="N1183" s="317"/>
      <c r="O1183" s="318"/>
      <c r="P1183" s="319"/>
      <c r="Q1183" s="319"/>
    </row>
    <row r="1184" spans="1:17" s="315" customFormat="1" x14ac:dyDescent="0.25">
      <c r="A1184" s="113">
        <v>2.4</v>
      </c>
      <c r="B1184" s="64" t="s">
        <v>27</v>
      </c>
      <c r="C1184" s="65"/>
      <c r="D1184" s="66"/>
      <c r="E1184" s="67"/>
      <c r="F1184" s="687">
        <f t="shared" si="128"/>
        <v>0</v>
      </c>
      <c r="G1184" s="277"/>
      <c r="H1184" s="277"/>
      <c r="I1184" s="257"/>
      <c r="M1184" s="316"/>
      <c r="N1184" s="317"/>
      <c r="O1184" s="318"/>
      <c r="P1184" s="319"/>
      <c r="Q1184" s="319"/>
    </row>
    <row r="1185" spans="1:17" s="315" customFormat="1" x14ac:dyDescent="0.25">
      <c r="A1185" s="115" t="s">
        <v>379</v>
      </c>
      <c r="B1185" s="68" t="s">
        <v>28</v>
      </c>
      <c r="C1185" s="65">
        <v>592.5</v>
      </c>
      <c r="D1185" s="66" t="s">
        <v>11</v>
      </c>
      <c r="E1185" s="67"/>
      <c r="F1185" s="687">
        <f t="shared" si="128"/>
        <v>0</v>
      </c>
      <c r="G1185" s="277"/>
      <c r="H1185" s="277"/>
      <c r="I1185" s="257"/>
      <c r="M1185" s="316"/>
      <c r="N1185" s="317"/>
      <c r="O1185" s="318"/>
      <c r="P1185" s="319"/>
      <c r="Q1185" s="319"/>
    </row>
    <row r="1186" spans="1:17" s="315" customFormat="1" x14ac:dyDescent="0.25">
      <c r="A1186" s="115" t="s">
        <v>1196</v>
      </c>
      <c r="B1186" s="68" t="s">
        <v>57</v>
      </c>
      <c r="C1186" s="65">
        <v>468</v>
      </c>
      <c r="D1186" s="66" t="s">
        <v>11</v>
      </c>
      <c r="E1186" s="67"/>
      <c r="F1186" s="687">
        <f t="shared" si="128"/>
        <v>0</v>
      </c>
      <c r="G1186" s="277"/>
      <c r="H1186" s="277"/>
      <c r="I1186" s="257"/>
      <c r="M1186" s="316"/>
      <c r="N1186" s="317"/>
      <c r="O1186" s="318"/>
      <c r="P1186" s="319"/>
      <c r="Q1186" s="319"/>
    </row>
    <row r="1187" spans="1:17" s="315" customFormat="1" x14ac:dyDescent="0.25">
      <c r="A1187" s="115" t="s">
        <v>1197</v>
      </c>
      <c r="B1187" s="68" t="s">
        <v>29</v>
      </c>
      <c r="C1187" s="65">
        <v>124.5</v>
      </c>
      <c r="D1187" s="66" t="s">
        <v>11</v>
      </c>
      <c r="E1187" s="67"/>
      <c r="F1187" s="687">
        <f t="shared" si="128"/>
        <v>0</v>
      </c>
      <c r="G1187" s="277"/>
      <c r="H1187" s="277"/>
      <c r="I1187" s="257"/>
      <c r="M1187" s="316"/>
      <c r="N1187" s="317"/>
      <c r="O1187" s="318"/>
      <c r="P1187" s="319"/>
      <c r="Q1187" s="319"/>
    </row>
    <row r="1188" spans="1:17" s="315" customFormat="1" x14ac:dyDescent="0.25">
      <c r="A1188" s="115" t="s">
        <v>1198</v>
      </c>
      <c r="B1188" s="68" t="s">
        <v>1155</v>
      </c>
      <c r="C1188" s="65">
        <v>264</v>
      </c>
      <c r="D1188" s="66" t="s">
        <v>11</v>
      </c>
      <c r="E1188" s="67"/>
      <c r="F1188" s="687">
        <f t="shared" si="128"/>
        <v>0</v>
      </c>
      <c r="G1188" s="277"/>
      <c r="H1188" s="277"/>
      <c r="I1188" s="257"/>
      <c r="M1188" s="316"/>
      <c r="N1188" s="317"/>
      <c r="O1188" s="318"/>
      <c r="P1188" s="319"/>
      <c r="Q1188" s="319"/>
    </row>
    <row r="1189" spans="1:17" s="315" customFormat="1" x14ac:dyDescent="0.25">
      <c r="A1189" s="115" t="s">
        <v>1199</v>
      </c>
      <c r="B1189" s="68" t="s">
        <v>32</v>
      </c>
      <c r="C1189" s="65">
        <v>316.5</v>
      </c>
      <c r="D1189" s="66" t="s">
        <v>13</v>
      </c>
      <c r="E1189" s="67"/>
      <c r="F1189" s="687">
        <f t="shared" si="128"/>
        <v>0</v>
      </c>
      <c r="G1189" s="277"/>
      <c r="H1189" s="277"/>
      <c r="I1189" s="257"/>
      <c r="M1189" s="316"/>
      <c r="N1189" s="317"/>
      <c r="O1189" s="318"/>
      <c r="P1189" s="319"/>
      <c r="Q1189" s="319"/>
    </row>
    <row r="1190" spans="1:17" s="315" customFormat="1" x14ac:dyDescent="0.25">
      <c r="A1190" s="115"/>
      <c r="B1190" s="68"/>
      <c r="C1190" s="65"/>
      <c r="D1190" s="66"/>
      <c r="E1190" s="67"/>
      <c r="F1190" s="687">
        <f t="shared" si="128"/>
        <v>0</v>
      </c>
      <c r="G1190" s="277"/>
      <c r="H1190" s="277"/>
      <c r="I1190" s="257"/>
      <c r="M1190" s="316"/>
      <c r="N1190" s="317"/>
      <c r="O1190" s="318"/>
      <c r="P1190" s="319"/>
      <c r="Q1190" s="319"/>
    </row>
    <row r="1191" spans="1:17" s="315" customFormat="1" x14ac:dyDescent="0.25">
      <c r="A1191" s="113">
        <v>2.5</v>
      </c>
      <c r="B1191" s="64" t="s">
        <v>34</v>
      </c>
      <c r="C1191" s="65"/>
      <c r="D1191" s="66"/>
      <c r="E1191" s="67"/>
      <c r="F1191" s="687">
        <f t="shared" si="128"/>
        <v>0</v>
      </c>
      <c r="G1191" s="277"/>
      <c r="H1191" s="277"/>
      <c r="I1191" s="257"/>
      <c r="M1191" s="316"/>
      <c r="N1191" s="317"/>
      <c r="O1191" s="318"/>
      <c r="P1191" s="319"/>
      <c r="Q1191" s="319"/>
    </row>
    <row r="1192" spans="1:17" s="315" customFormat="1" x14ac:dyDescent="0.25">
      <c r="A1192" s="115" t="s">
        <v>1200</v>
      </c>
      <c r="B1192" s="68" t="s">
        <v>1157</v>
      </c>
      <c r="C1192" s="65">
        <v>10.199999999999999</v>
      </c>
      <c r="D1192" s="66" t="s">
        <v>13</v>
      </c>
      <c r="E1192" s="67"/>
      <c r="F1192" s="687">
        <f t="shared" si="128"/>
        <v>0</v>
      </c>
      <c r="G1192" s="277"/>
      <c r="H1192" s="277"/>
      <c r="I1192" s="257"/>
      <c r="M1192" s="316"/>
      <c r="N1192" s="317"/>
      <c r="O1192" s="318"/>
      <c r="P1192" s="319"/>
      <c r="Q1192" s="319"/>
    </row>
    <row r="1193" spans="1:17" s="315" customFormat="1" x14ac:dyDescent="0.25">
      <c r="A1193" s="115" t="s">
        <v>1201</v>
      </c>
      <c r="B1193" s="68" t="s">
        <v>1159</v>
      </c>
      <c r="C1193" s="65">
        <v>72</v>
      </c>
      <c r="D1193" s="66" t="s">
        <v>13</v>
      </c>
      <c r="E1193" s="67"/>
      <c r="F1193" s="687">
        <f t="shared" si="128"/>
        <v>0</v>
      </c>
      <c r="G1193" s="277"/>
      <c r="H1193" s="277"/>
      <c r="I1193" s="257"/>
      <c r="M1193" s="316"/>
      <c r="N1193" s="317"/>
      <c r="O1193" s="318"/>
      <c r="P1193" s="319"/>
      <c r="Q1193" s="319"/>
    </row>
    <row r="1194" spans="1:17" s="315" customFormat="1" x14ac:dyDescent="0.25">
      <c r="A1194" s="115" t="s">
        <v>1202</v>
      </c>
      <c r="B1194" s="68" t="s">
        <v>1225</v>
      </c>
      <c r="C1194" s="65">
        <v>5</v>
      </c>
      <c r="D1194" s="66" t="s">
        <v>12</v>
      </c>
      <c r="E1194" s="67"/>
      <c r="F1194" s="687">
        <f t="shared" si="128"/>
        <v>0</v>
      </c>
      <c r="G1194" s="277"/>
      <c r="H1194" s="277"/>
      <c r="I1194" s="257"/>
      <c r="M1194" s="316"/>
      <c r="N1194" s="317"/>
      <c r="O1194" s="318"/>
      <c r="P1194" s="319"/>
      <c r="Q1194" s="319"/>
    </row>
    <row r="1195" spans="1:17" s="315" customFormat="1" x14ac:dyDescent="0.25">
      <c r="A1195" s="115" t="s">
        <v>1203</v>
      </c>
      <c r="B1195" s="68" t="s">
        <v>1228</v>
      </c>
      <c r="C1195" s="65">
        <v>1</v>
      </c>
      <c r="D1195" s="66" t="s">
        <v>12</v>
      </c>
      <c r="E1195" s="67"/>
      <c r="F1195" s="687">
        <f t="shared" si="128"/>
        <v>0</v>
      </c>
      <c r="G1195" s="277"/>
      <c r="H1195" s="277"/>
      <c r="I1195" s="257"/>
      <c r="M1195" s="316"/>
      <c r="N1195" s="317"/>
      <c r="O1195" s="318"/>
      <c r="P1195" s="319"/>
      <c r="Q1195" s="319"/>
    </row>
    <row r="1196" spans="1:17" s="315" customFormat="1" x14ac:dyDescent="0.25">
      <c r="A1196" s="115" t="s">
        <v>1204</v>
      </c>
      <c r="B1196" s="68" t="s">
        <v>537</v>
      </c>
      <c r="C1196" s="65">
        <v>6</v>
      </c>
      <c r="D1196" s="66" t="s">
        <v>12</v>
      </c>
      <c r="E1196" s="67"/>
      <c r="F1196" s="687">
        <f t="shared" si="128"/>
        <v>0</v>
      </c>
      <c r="G1196" s="277"/>
      <c r="H1196" s="277"/>
      <c r="I1196" s="257"/>
      <c r="M1196" s="316"/>
      <c r="N1196" s="317"/>
      <c r="O1196" s="318"/>
      <c r="P1196" s="319"/>
      <c r="Q1196" s="319"/>
    </row>
    <row r="1197" spans="1:17" s="315" customFormat="1" x14ac:dyDescent="0.25">
      <c r="A1197" s="115" t="s">
        <v>1205</v>
      </c>
      <c r="B1197" s="68" t="s">
        <v>1206</v>
      </c>
      <c r="C1197" s="65">
        <v>2</v>
      </c>
      <c r="D1197" s="66" t="s">
        <v>12</v>
      </c>
      <c r="E1197" s="67"/>
      <c r="F1197" s="687">
        <f t="shared" si="128"/>
        <v>0</v>
      </c>
      <c r="G1197" s="277"/>
      <c r="H1197" s="277"/>
      <c r="I1197" s="257"/>
      <c r="M1197" s="316"/>
      <c r="N1197" s="317"/>
      <c r="O1197" s="318"/>
      <c r="P1197" s="319"/>
      <c r="Q1197" s="319"/>
    </row>
    <row r="1198" spans="1:17" s="315" customFormat="1" x14ac:dyDescent="0.25">
      <c r="A1198" s="115" t="s">
        <v>1207</v>
      </c>
      <c r="B1198" s="68" t="s">
        <v>334</v>
      </c>
      <c r="C1198" s="65">
        <v>1</v>
      </c>
      <c r="D1198" s="66" t="s">
        <v>33</v>
      </c>
      <c r="E1198" s="67"/>
      <c r="F1198" s="687">
        <f t="shared" si="128"/>
        <v>0</v>
      </c>
      <c r="G1198" s="277"/>
      <c r="H1198" s="277"/>
      <c r="I1198" s="257"/>
      <c r="M1198" s="316"/>
      <c r="N1198" s="317"/>
      <c r="O1198" s="318"/>
      <c r="P1198" s="319"/>
      <c r="Q1198" s="319"/>
    </row>
    <row r="1199" spans="1:17" s="315" customFormat="1" x14ac:dyDescent="0.25">
      <c r="A1199" s="115"/>
      <c r="B1199" s="68"/>
      <c r="C1199" s="65"/>
      <c r="D1199" s="66"/>
      <c r="E1199" s="67"/>
      <c r="F1199" s="687"/>
      <c r="G1199" s="277"/>
      <c r="H1199" s="277"/>
      <c r="I1199" s="257"/>
      <c r="M1199" s="316"/>
      <c r="N1199" s="317"/>
      <c r="O1199" s="318"/>
      <c r="P1199" s="319"/>
      <c r="Q1199" s="319"/>
    </row>
    <row r="1200" spans="1:17" s="315" customFormat="1" x14ac:dyDescent="0.25">
      <c r="A1200" s="113">
        <v>2.6</v>
      </c>
      <c r="B1200" s="64" t="s">
        <v>1208</v>
      </c>
      <c r="C1200" s="65"/>
      <c r="D1200" s="66"/>
      <c r="E1200" s="67"/>
      <c r="F1200" s="687"/>
      <c r="G1200" s="277"/>
      <c r="H1200" s="277"/>
      <c r="I1200" s="257"/>
      <c r="M1200" s="316"/>
      <c r="N1200" s="317"/>
      <c r="O1200" s="318"/>
      <c r="P1200" s="319"/>
      <c r="Q1200" s="319"/>
    </row>
    <row r="1201" spans="1:17" s="315" customFormat="1" x14ac:dyDescent="0.25">
      <c r="A1201" s="115" t="s">
        <v>1209</v>
      </c>
      <c r="B1201" s="68" t="s">
        <v>1235</v>
      </c>
      <c r="C1201" s="65">
        <v>6</v>
      </c>
      <c r="D1201" s="66" t="s">
        <v>12</v>
      </c>
      <c r="E1201" s="67"/>
      <c r="F1201" s="687">
        <f t="shared" si="128"/>
        <v>0</v>
      </c>
      <c r="G1201" s="277"/>
      <c r="H1201" s="277"/>
      <c r="I1201" s="257"/>
      <c r="M1201" s="316"/>
      <c r="N1201" s="317"/>
      <c r="O1201" s="318"/>
      <c r="P1201" s="319"/>
      <c r="Q1201" s="319"/>
    </row>
    <row r="1202" spans="1:17" s="315" customFormat="1" x14ac:dyDescent="0.25">
      <c r="A1202" s="115"/>
      <c r="B1202" s="68"/>
      <c r="C1202" s="65"/>
      <c r="D1202" s="66"/>
      <c r="E1202" s="67"/>
      <c r="F1202" s="687"/>
      <c r="G1202" s="277"/>
      <c r="H1202" s="277"/>
      <c r="I1202" s="257"/>
      <c r="M1202" s="316"/>
      <c r="N1202" s="317"/>
      <c r="O1202" s="318"/>
      <c r="P1202" s="319"/>
      <c r="Q1202" s="319"/>
    </row>
    <row r="1203" spans="1:17" s="315" customFormat="1" x14ac:dyDescent="0.25">
      <c r="A1203" s="113">
        <v>2.7</v>
      </c>
      <c r="B1203" s="64" t="s">
        <v>1289</v>
      </c>
      <c r="C1203" s="65">
        <v>6</v>
      </c>
      <c r="D1203" s="66" t="s">
        <v>12</v>
      </c>
      <c r="E1203" s="67"/>
      <c r="F1203" s="687">
        <f>ROUND((C1203*E1203),2)</f>
        <v>0</v>
      </c>
      <c r="G1203" s="277"/>
      <c r="H1203" s="277"/>
      <c r="I1203" s="257"/>
      <c r="M1203" s="316"/>
      <c r="N1203" s="317"/>
      <c r="O1203" s="318"/>
      <c r="P1203" s="319"/>
      <c r="Q1203" s="319"/>
    </row>
    <row r="1204" spans="1:17" s="315" customFormat="1" x14ac:dyDescent="0.25">
      <c r="A1204" s="115"/>
      <c r="B1204" s="68"/>
      <c r="C1204" s="65"/>
      <c r="D1204" s="66"/>
      <c r="E1204" s="67"/>
      <c r="F1204" s="687"/>
      <c r="G1204" s="277"/>
      <c r="H1204" s="277"/>
      <c r="I1204" s="257"/>
      <c r="M1204" s="316"/>
      <c r="N1204" s="317"/>
      <c r="O1204" s="318"/>
      <c r="P1204" s="319"/>
      <c r="Q1204" s="319"/>
    </row>
    <row r="1205" spans="1:17" s="315" customFormat="1" x14ac:dyDescent="0.25">
      <c r="A1205" s="113">
        <v>2.8</v>
      </c>
      <c r="B1205" s="64" t="s">
        <v>1290</v>
      </c>
      <c r="C1205" s="65">
        <v>2</v>
      </c>
      <c r="D1205" s="66" t="s">
        <v>12</v>
      </c>
      <c r="E1205" s="67"/>
      <c r="F1205" s="687">
        <f>ROUND((C1205*E1205),2)</f>
        <v>0</v>
      </c>
      <c r="G1205" s="277"/>
      <c r="H1205" s="277"/>
      <c r="I1205" s="257"/>
      <c r="M1205" s="316"/>
      <c r="N1205" s="317"/>
      <c r="O1205" s="318"/>
      <c r="P1205" s="319"/>
      <c r="Q1205" s="319"/>
    </row>
    <row r="1206" spans="1:17" s="315" customFormat="1" x14ac:dyDescent="0.25">
      <c r="A1206" s="115"/>
      <c r="B1206" s="68"/>
      <c r="C1206" s="65"/>
      <c r="D1206" s="66"/>
      <c r="E1206" s="67"/>
      <c r="F1206" s="687"/>
      <c r="G1206" s="277"/>
      <c r="H1206" s="277"/>
      <c r="I1206" s="257"/>
      <c r="M1206" s="316"/>
      <c r="N1206" s="317"/>
      <c r="O1206" s="318"/>
      <c r="P1206" s="319"/>
      <c r="Q1206" s="319"/>
    </row>
    <row r="1207" spans="1:17" s="315" customFormat="1" x14ac:dyDescent="0.25">
      <c r="A1207" s="113">
        <v>3</v>
      </c>
      <c r="B1207" s="64" t="s">
        <v>1210</v>
      </c>
      <c r="C1207" s="65"/>
      <c r="D1207" s="66"/>
      <c r="E1207" s="67"/>
      <c r="F1207" s="687">
        <f t="shared" ref="F1207" si="129">+ROUND((E1207*C1207),2)</f>
        <v>0</v>
      </c>
      <c r="G1207" s="277"/>
      <c r="H1207" s="277"/>
      <c r="I1207" s="257"/>
      <c r="M1207" s="316"/>
      <c r="N1207" s="317"/>
      <c r="O1207" s="318"/>
      <c r="P1207" s="319"/>
      <c r="Q1207" s="319"/>
    </row>
    <row r="1208" spans="1:17" s="315" customFormat="1" x14ac:dyDescent="0.25">
      <c r="A1208" s="115">
        <v>3.1</v>
      </c>
      <c r="B1208" s="68" t="s">
        <v>1229</v>
      </c>
      <c r="C1208" s="65">
        <v>1503.14</v>
      </c>
      <c r="D1208" s="66" t="s">
        <v>13</v>
      </c>
      <c r="E1208" s="67"/>
      <c r="F1208" s="687">
        <f>+ROUND(C1208*E1208,2)</f>
        <v>0</v>
      </c>
      <c r="G1208" s="277"/>
      <c r="H1208" s="277"/>
      <c r="I1208" s="257"/>
      <c r="M1208" s="316"/>
      <c r="N1208" s="317"/>
      <c r="O1208" s="318"/>
      <c r="P1208" s="319"/>
      <c r="Q1208" s="319"/>
    </row>
    <row r="1209" spans="1:17" s="315" customFormat="1" x14ac:dyDescent="0.25">
      <c r="A1209" s="115"/>
      <c r="B1209" s="68"/>
      <c r="C1209" s="65"/>
      <c r="D1209" s="66"/>
      <c r="E1209" s="67"/>
      <c r="F1209" s="687"/>
      <c r="G1209" s="277"/>
      <c r="H1209" s="277"/>
      <c r="I1209" s="257"/>
      <c r="M1209" s="316"/>
      <c r="N1209" s="317"/>
      <c r="O1209" s="318"/>
      <c r="P1209" s="319"/>
      <c r="Q1209" s="319"/>
    </row>
    <row r="1210" spans="1:17" s="315" customFormat="1" x14ac:dyDescent="0.25">
      <c r="A1210" s="113">
        <v>3.2</v>
      </c>
      <c r="B1210" s="64" t="s">
        <v>9</v>
      </c>
      <c r="C1210" s="65"/>
      <c r="D1210" s="66"/>
      <c r="E1210" s="67"/>
      <c r="F1210" s="687">
        <f t="shared" ref="F1210:F1225" si="130">+ROUND(C1210*E1210,2)</f>
        <v>0</v>
      </c>
      <c r="G1210" s="277"/>
      <c r="H1210" s="277"/>
      <c r="I1210" s="257"/>
      <c r="M1210" s="316"/>
      <c r="N1210" s="317"/>
      <c r="O1210" s="318"/>
      <c r="P1210" s="319"/>
      <c r="Q1210" s="319"/>
    </row>
    <row r="1211" spans="1:17" s="315" customFormat="1" x14ac:dyDescent="0.25">
      <c r="A1211" s="115" t="s">
        <v>538</v>
      </c>
      <c r="B1211" s="68" t="s">
        <v>397</v>
      </c>
      <c r="C1211" s="65">
        <v>3153.11</v>
      </c>
      <c r="D1211" s="66" t="s">
        <v>10</v>
      </c>
      <c r="E1211" s="67"/>
      <c r="F1211" s="687">
        <f t="shared" si="130"/>
        <v>0</v>
      </c>
      <c r="G1211" s="277"/>
      <c r="H1211" s="277"/>
      <c r="I1211" s="257"/>
      <c r="M1211" s="316"/>
      <c r="N1211" s="317"/>
      <c r="O1211" s="318"/>
      <c r="P1211" s="319"/>
      <c r="Q1211" s="319"/>
    </row>
    <row r="1212" spans="1:17" s="315" customFormat="1" x14ac:dyDescent="0.25">
      <c r="A1212" s="115" t="s">
        <v>539</v>
      </c>
      <c r="B1212" s="68" t="s">
        <v>880</v>
      </c>
      <c r="C1212" s="65">
        <v>1578.3</v>
      </c>
      <c r="D1212" s="66" t="s">
        <v>11</v>
      </c>
      <c r="E1212" s="67"/>
      <c r="F1212" s="687">
        <f t="shared" si="130"/>
        <v>0</v>
      </c>
      <c r="G1212" s="277"/>
      <c r="H1212" s="277"/>
      <c r="I1212" s="257"/>
      <c r="M1212" s="316"/>
      <c r="N1212" s="317"/>
      <c r="O1212" s="318"/>
      <c r="P1212" s="319"/>
      <c r="Q1212" s="319"/>
    </row>
    <row r="1213" spans="1:17" s="315" customFormat="1" x14ac:dyDescent="0.25">
      <c r="A1213" s="115" t="s">
        <v>505</v>
      </c>
      <c r="B1213" s="68" t="s">
        <v>404</v>
      </c>
      <c r="C1213" s="65">
        <v>157.94</v>
      </c>
      <c r="D1213" s="66" t="s">
        <v>10</v>
      </c>
      <c r="E1213" s="67"/>
      <c r="F1213" s="687">
        <f t="shared" si="130"/>
        <v>0</v>
      </c>
      <c r="G1213" s="277"/>
      <c r="H1213" s="277"/>
      <c r="I1213" s="257"/>
      <c r="M1213" s="316"/>
      <c r="N1213" s="317"/>
      <c r="O1213" s="318"/>
      <c r="P1213" s="319"/>
      <c r="Q1213" s="319"/>
    </row>
    <row r="1214" spans="1:17" s="315" customFormat="1" x14ac:dyDescent="0.25">
      <c r="A1214" s="115" t="s">
        <v>1211</v>
      </c>
      <c r="B1214" s="68" t="s">
        <v>883</v>
      </c>
      <c r="C1214" s="65">
        <v>2660.23</v>
      </c>
      <c r="D1214" s="66" t="s">
        <v>10</v>
      </c>
      <c r="E1214" s="67"/>
      <c r="F1214" s="687">
        <f t="shared" si="130"/>
        <v>0</v>
      </c>
      <c r="G1214" s="277"/>
      <c r="H1214" s="277"/>
      <c r="I1214" s="257"/>
      <c r="M1214" s="316"/>
      <c r="N1214" s="317"/>
      <c r="O1214" s="318"/>
      <c r="P1214" s="319"/>
      <c r="Q1214" s="319"/>
    </row>
    <row r="1215" spans="1:17" s="315" customFormat="1" x14ac:dyDescent="0.25">
      <c r="A1215" s="115" t="s">
        <v>1212</v>
      </c>
      <c r="B1215" s="68" t="s">
        <v>885</v>
      </c>
      <c r="C1215" s="65">
        <v>591.44000000000005</v>
      </c>
      <c r="D1215" s="66" t="s">
        <v>10</v>
      </c>
      <c r="E1215" s="67"/>
      <c r="F1215" s="687">
        <f t="shared" si="130"/>
        <v>0</v>
      </c>
      <c r="G1215" s="277"/>
      <c r="H1215" s="277"/>
      <c r="I1215" s="257"/>
      <c r="M1215" s="316"/>
      <c r="N1215" s="317"/>
      <c r="O1215" s="318"/>
      <c r="P1215" s="319"/>
      <c r="Q1215" s="319"/>
    </row>
    <row r="1216" spans="1:17" s="315" customFormat="1" x14ac:dyDescent="0.25">
      <c r="A1216" s="115"/>
      <c r="B1216" s="68"/>
      <c r="C1216" s="65"/>
      <c r="D1216" s="66"/>
      <c r="E1216" s="67"/>
      <c r="F1216" s="687">
        <f t="shared" si="130"/>
        <v>0</v>
      </c>
      <c r="G1216" s="277"/>
      <c r="H1216" s="277"/>
      <c r="I1216" s="257"/>
      <c r="M1216" s="316"/>
      <c r="N1216" s="317"/>
      <c r="O1216" s="318"/>
      <c r="P1216" s="319"/>
      <c r="Q1216" s="319"/>
    </row>
    <row r="1217" spans="1:17" s="315" customFormat="1" x14ac:dyDescent="0.25">
      <c r="A1217" s="113">
        <v>4.3</v>
      </c>
      <c r="B1217" s="64" t="s">
        <v>886</v>
      </c>
      <c r="C1217" s="65"/>
      <c r="D1217" s="66"/>
      <c r="E1217" s="67"/>
      <c r="F1217" s="687">
        <f t="shared" si="130"/>
        <v>0</v>
      </c>
      <c r="G1217" s="277"/>
      <c r="H1217" s="277"/>
      <c r="I1217" s="257"/>
      <c r="M1217" s="316"/>
      <c r="N1217" s="317"/>
      <c r="O1217" s="318"/>
      <c r="P1217" s="319"/>
      <c r="Q1217" s="319"/>
    </row>
    <row r="1218" spans="1:17" s="315" customFormat="1" x14ac:dyDescent="0.25">
      <c r="A1218" s="115" t="s">
        <v>143</v>
      </c>
      <c r="B1218" s="68" t="s">
        <v>1213</v>
      </c>
      <c r="C1218" s="65">
        <v>1578.3</v>
      </c>
      <c r="D1218" s="66" t="s">
        <v>13</v>
      </c>
      <c r="E1218" s="67"/>
      <c r="F1218" s="687">
        <f t="shared" si="130"/>
        <v>0</v>
      </c>
      <c r="G1218" s="277"/>
      <c r="H1218" s="277"/>
      <c r="I1218" s="257"/>
      <c r="M1218" s="316"/>
      <c r="N1218" s="317"/>
      <c r="O1218" s="318"/>
      <c r="P1218" s="319"/>
      <c r="Q1218" s="319"/>
    </row>
    <row r="1219" spans="1:17" s="315" customFormat="1" x14ac:dyDescent="0.25">
      <c r="A1219" s="115"/>
      <c r="B1219" s="68"/>
      <c r="C1219" s="65"/>
      <c r="D1219" s="66"/>
      <c r="E1219" s="67"/>
      <c r="F1219" s="687">
        <f t="shared" si="130"/>
        <v>0</v>
      </c>
      <c r="G1219" s="277"/>
      <c r="H1219" s="277"/>
      <c r="I1219" s="257"/>
      <c r="M1219" s="316"/>
      <c r="N1219" s="317"/>
      <c r="O1219" s="318"/>
      <c r="P1219" s="319"/>
      <c r="Q1219" s="319"/>
    </row>
    <row r="1220" spans="1:17" s="315" customFormat="1" x14ac:dyDescent="0.25">
      <c r="A1220" s="113">
        <v>4.4000000000000004</v>
      </c>
      <c r="B1220" s="64" t="s">
        <v>1214</v>
      </c>
      <c r="C1220" s="65"/>
      <c r="D1220" s="66"/>
      <c r="E1220" s="67"/>
      <c r="F1220" s="687">
        <f t="shared" si="130"/>
        <v>0</v>
      </c>
      <c r="G1220" s="277"/>
      <c r="H1220" s="277"/>
      <c r="I1220" s="257"/>
      <c r="M1220" s="316"/>
      <c r="N1220" s="317"/>
      <c r="O1220" s="318"/>
      <c r="P1220" s="319"/>
      <c r="Q1220" s="319"/>
    </row>
    <row r="1221" spans="1:17" s="315" customFormat="1" x14ac:dyDescent="0.25">
      <c r="A1221" s="115" t="s">
        <v>144</v>
      </c>
      <c r="B1221" s="68" t="s">
        <v>1215</v>
      </c>
      <c r="C1221" s="65">
        <v>1503.14</v>
      </c>
      <c r="D1221" s="66" t="s">
        <v>13</v>
      </c>
      <c r="E1221" s="67"/>
      <c r="F1221" s="687">
        <f t="shared" si="130"/>
        <v>0</v>
      </c>
      <c r="G1221" s="277"/>
      <c r="H1221" s="277"/>
      <c r="I1221" s="257"/>
      <c r="M1221" s="316"/>
      <c r="N1221" s="317"/>
      <c r="O1221" s="318"/>
      <c r="P1221" s="319"/>
      <c r="Q1221" s="319"/>
    </row>
    <row r="1222" spans="1:17" s="315" customFormat="1" x14ac:dyDescent="0.25">
      <c r="A1222" s="115"/>
      <c r="B1222" s="68"/>
      <c r="C1222" s="65"/>
      <c r="D1222" s="66"/>
      <c r="E1222" s="67"/>
      <c r="F1222" s="687">
        <f t="shared" si="130"/>
        <v>0</v>
      </c>
      <c r="G1222" s="277"/>
      <c r="H1222" s="277"/>
      <c r="I1222" s="257"/>
      <c r="M1222" s="316"/>
      <c r="N1222" s="317"/>
      <c r="O1222" s="318"/>
      <c r="P1222" s="319"/>
      <c r="Q1222" s="319"/>
    </row>
    <row r="1223" spans="1:17" s="315" customFormat="1" x14ac:dyDescent="0.25">
      <c r="A1223" s="113">
        <v>4.5</v>
      </c>
      <c r="B1223" s="64" t="s">
        <v>902</v>
      </c>
      <c r="C1223" s="65"/>
      <c r="D1223" s="66"/>
      <c r="E1223" s="67"/>
      <c r="F1223" s="687">
        <f t="shared" si="130"/>
        <v>0</v>
      </c>
      <c r="G1223" s="277"/>
      <c r="H1223" s="277"/>
      <c r="I1223" s="257"/>
      <c r="M1223" s="316"/>
      <c r="N1223" s="317"/>
      <c r="O1223" s="318"/>
      <c r="P1223" s="319"/>
      <c r="Q1223" s="319"/>
    </row>
    <row r="1224" spans="1:17" s="315" customFormat="1" x14ac:dyDescent="0.25">
      <c r="A1224" s="115" t="s">
        <v>506</v>
      </c>
      <c r="B1224" s="68" t="s">
        <v>1216</v>
      </c>
      <c r="C1224" s="65">
        <v>25</v>
      </c>
      <c r="D1224" s="66" t="s">
        <v>12</v>
      </c>
      <c r="E1224" s="67"/>
      <c r="F1224" s="687">
        <f t="shared" si="130"/>
        <v>0</v>
      </c>
      <c r="G1224" s="277"/>
      <c r="H1224" s="277"/>
      <c r="I1224" s="257"/>
      <c r="M1224" s="316"/>
      <c r="N1224" s="317"/>
      <c r="O1224" s="318"/>
      <c r="P1224" s="319"/>
      <c r="Q1224" s="319"/>
    </row>
    <row r="1225" spans="1:17" s="315" customFormat="1" x14ac:dyDescent="0.25">
      <c r="A1225" s="115"/>
      <c r="B1225" s="68"/>
      <c r="C1225" s="65"/>
      <c r="D1225" s="66"/>
      <c r="E1225" s="67"/>
      <c r="F1225" s="687">
        <f t="shared" si="130"/>
        <v>0</v>
      </c>
      <c r="G1225" s="277"/>
      <c r="H1225" s="277"/>
      <c r="I1225" s="257"/>
      <c r="M1225" s="316"/>
      <c r="N1225" s="317"/>
      <c r="O1225" s="318"/>
      <c r="P1225" s="319"/>
      <c r="Q1225" s="319"/>
    </row>
    <row r="1226" spans="1:17" s="315" customFormat="1" x14ac:dyDescent="0.25">
      <c r="A1226" s="113">
        <v>4.5999999999999996</v>
      </c>
      <c r="B1226" s="64" t="s">
        <v>1217</v>
      </c>
      <c r="C1226" s="65"/>
      <c r="D1226" s="66"/>
      <c r="E1226" s="67"/>
      <c r="F1226" s="687">
        <f>+ROUND(C1226*E1226,2)</f>
        <v>0</v>
      </c>
      <c r="G1226" s="277"/>
      <c r="H1226" s="277"/>
      <c r="I1226" s="257"/>
      <c r="M1226" s="316"/>
      <c r="N1226" s="317"/>
      <c r="O1226" s="318"/>
      <c r="P1226" s="319"/>
      <c r="Q1226" s="319"/>
    </row>
    <row r="1227" spans="1:17" s="315" customFormat="1" x14ac:dyDescent="0.25">
      <c r="A1227" s="115" t="s">
        <v>384</v>
      </c>
      <c r="B1227" s="68" t="s">
        <v>1303</v>
      </c>
      <c r="C1227" s="65">
        <v>1</v>
      </c>
      <c r="D1227" s="66" t="s">
        <v>12</v>
      </c>
      <c r="E1227" s="67"/>
      <c r="F1227" s="687">
        <f>+ROUND(C1227*E1227,2)</f>
        <v>0</v>
      </c>
      <c r="G1227" s="277"/>
      <c r="H1227" s="277"/>
      <c r="I1227" s="257"/>
      <c r="M1227" s="316"/>
      <c r="N1227" s="317"/>
      <c r="O1227" s="318"/>
      <c r="P1227" s="319"/>
      <c r="Q1227" s="319"/>
    </row>
    <row r="1228" spans="1:17" s="315" customFormat="1" x14ac:dyDescent="0.25">
      <c r="A1228" s="115"/>
      <c r="B1228" s="68"/>
      <c r="C1228" s="65"/>
      <c r="D1228" s="66"/>
      <c r="E1228" s="67"/>
      <c r="F1228" s="687"/>
      <c r="G1228" s="277"/>
      <c r="H1228" s="277"/>
      <c r="I1228" s="257"/>
      <c r="M1228" s="316"/>
      <c r="N1228" s="317"/>
      <c r="O1228" s="318"/>
      <c r="P1228" s="319"/>
      <c r="Q1228" s="319"/>
    </row>
    <row r="1229" spans="1:17" s="315" customFormat="1" x14ac:dyDescent="0.25">
      <c r="A1229" s="113"/>
      <c r="B1229" s="111" t="s">
        <v>1221</v>
      </c>
      <c r="C1229" s="65"/>
      <c r="D1229" s="66"/>
      <c r="E1229" s="67"/>
      <c r="F1229" s="682">
        <f>SUM(F1113:F1228)</f>
        <v>0</v>
      </c>
      <c r="G1229" s="277"/>
      <c r="H1229" s="277"/>
      <c r="I1229" s="257"/>
      <c r="M1229" s="316"/>
      <c r="N1229" s="317"/>
      <c r="O1229" s="318"/>
      <c r="P1229" s="319"/>
      <c r="Q1229" s="319"/>
    </row>
    <row r="1230" spans="1:17" s="315" customFormat="1" x14ac:dyDescent="0.25">
      <c r="A1230" s="113"/>
      <c r="B1230" s="111"/>
      <c r="C1230" s="65"/>
      <c r="D1230" s="66"/>
      <c r="E1230" s="67"/>
      <c r="F1230" s="682"/>
      <c r="G1230" s="277"/>
      <c r="H1230" s="277"/>
      <c r="I1230" s="257"/>
      <c r="M1230" s="316"/>
      <c r="N1230" s="317"/>
      <c r="O1230" s="318"/>
      <c r="P1230" s="319"/>
      <c r="Q1230" s="319"/>
    </row>
    <row r="1231" spans="1:17" s="315" customFormat="1" ht="60" customHeight="1" x14ac:dyDescent="0.25">
      <c r="A1231" s="83" t="s">
        <v>1146</v>
      </c>
      <c r="B1231" s="692" t="s">
        <v>719</v>
      </c>
      <c r="C1231" s="382"/>
      <c r="D1231" s="383"/>
      <c r="E1231" s="870"/>
      <c r="F1231" s="384"/>
      <c r="G1231" s="693"/>
      <c r="H1231" s="277"/>
      <c r="I1231" s="693"/>
      <c r="J1231" s="693"/>
      <c r="K1231" s="693"/>
      <c r="M1231" s="316"/>
      <c r="N1231" s="317"/>
      <c r="O1231" s="318"/>
      <c r="P1231" s="319"/>
      <c r="Q1231" s="319"/>
    </row>
    <row r="1232" spans="1:17" s="315" customFormat="1" x14ac:dyDescent="0.25">
      <c r="A1232" s="694" t="s">
        <v>4</v>
      </c>
      <c r="B1232" s="377" t="s">
        <v>660</v>
      </c>
      <c r="C1232" s="463"/>
      <c r="D1232" s="464"/>
      <c r="E1232" s="885"/>
      <c r="F1232" s="465"/>
      <c r="G1232" s="277"/>
      <c r="H1232" s="277"/>
      <c r="L1232" s="316"/>
      <c r="M1232" s="317"/>
      <c r="N1232" s="318"/>
      <c r="O1232" s="319"/>
      <c r="P1232" s="319"/>
    </row>
    <row r="1233" spans="1:16" s="315" customFormat="1" x14ac:dyDescent="0.25">
      <c r="A1233" s="695">
        <v>1</v>
      </c>
      <c r="B1233" s="377" t="s">
        <v>22</v>
      </c>
      <c r="C1233" s="463"/>
      <c r="D1233" s="464"/>
      <c r="E1233" s="885"/>
      <c r="F1233" s="465"/>
      <c r="G1233" s="277"/>
      <c r="H1233" s="277"/>
      <c r="L1233" s="316"/>
      <c r="M1233" s="317"/>
      <c r="N1233" s="318"/>
      <c r="O1233" s="319"/>
      <c r="P1233" s="319"/>
    </row>
    <row r="1234" spans="1:16" s="315" customFormat="1" x14ac:dyDescent="0.25">
      <c r="A1234" s="470">
        <v>1.1000000000000001</v>
      </c>
      <c r="B1234" s="636" t="s">
        <v>661</v>
      </c>
      <c r="C1234" s="22">
        <v>200</v>
      </c>
      <c r="D1234" s="77" t="s">
        <v>11</v>
      </c>
      <c r="E1234" s="886"/>
      <c r="F1234" s="423">
        <f t="shared" ref="F1234:F1235" si="131">ROUND(C1234*E1234,2)</f>
        <v>0</v>
      </c>
      <c r="G1234" s="277"/>
      <c r="H1234" s="277"/>
      <c r="L1234" s="316"/>
      <c r="M1234" s="317"/>
      <c r="N1234" s="318"/>
      <c r="O1234" s="319"/>
      <c r="P1234" s="319"/>
    </row>
    <row r="1235" spans="1:16" s="315" customFormat="1" x14ac:dyDescent="0.25">
      <c r="A1235" s="470">
        <v>1.2</v>
      </c>
      <c r="B1235" s="636" t="s">
        <v>413</v>
      </c>
      <c r="C1235" s="22">
        <v>2</v>
      </c>
      <c r="D1235" s="77" t="s">
        <v>414</v>
      </c>
      <c r="E1235" s="886"/>
      <c r="F1235" s="423">
        <f t="shared" si="131"/>
        <v>0</v>
      </c>
      <c r="G1235" s="277"/>
      <c r="H1235" s="277"/>
      <c r="L1235" s="316"/>
      <c r="M1235" s="317"/>
      <c r="N1235" s="318"/>
      <c r="O1235" s="319"/>
      <c r="P1235" s="319"/>
    </row>
    <row r="1236" spans="1:16" s="315" customFormat="1" x14ac:dyDescent="0.25">
      <c r="A1236" s="470"/>
      <c r="B1236" s="636" t="s">
        <v>419</v>
      </c>
      <c r="C1236" s="22"/>
      <c r="D1236" s="77"/>
      <c r="E1236" s="886"/>
      <c r="F1236" s="423"/>
      <c r="G1236" s="277"/>
      <c r="H1236" s="277"/>
      <c r="L1236" s="316"/>
      <c r="M1236" s="317"/>
      <c r="N1236" s="318"/>
      <c r="O1236" s="319"/>
      <c r="P1236" s="319"/>
    </row>
    <row r="1237" spans="1:16" s="315" customFormat="1" x14ac:dyDescent="0.25">
      <c r="A1237" s="99">
        <v>2</v>
      </c>
      <c r="B1237" s="696" t="s">
        <v>662</v>
      </c>
      <c r="C1237" s="697"/>
      <c r="D1237" s="425"/>
      <c r="E1237" s="913"/>
      <c r="F1237" s="423"/>
      <c r="G1237" s="277"/>
      <c r="H1237" s="277"/>
      <c r="L1237" s="316"/>
      <c r="M1237" s="317"/>
      <c r="N1237" s="318"/>
      <c r="O1237" s="319"/>
      <c r="P1237" s="319"/>
    </row>
    <row r="1238" spans="1:16" s="315" customFormat="1" x14ac:dyDescent="0.25">
      <c r="A1238" s="698">
        <v>2.1</v>
      </c>
      <c r="B1238" s="699" t="s">
        <v>724</v>
      </c>
      <c r="C1238" s="700">
        <v>1243.83</v>
      </c>
      <c r="D1238" s="701" t="s">
        <v>10</v>
      </c>
      <c r="E1238" s="886"/>
      <c r="F1238" s="702">
        <f t="shared" ref="F1238:F1240" si="132">ROUND(C1238*E1238,2)</f>
        <v>0</v>
      </c>
      <c r="G1238" s="277"/>
      <c r="H1238" s="277"/>
      <c r="L1238" s="316"/>
      <c r="M1238" s="317"/>
      <c r="N1238" s="318"/>
      <c r="O1238" s="319"/>
      <c r="P1238" s="319"/>
    </row>
    <row r="1239" spans="1:16" s="315" customFormat="1" ht="25.5" x14ac:dyDescent="0.25">
      <c r="A1239" s="698">
        <v>2.2000000000000002</v>
      </c>
      <c r="B1239" s="699" t="s">
        <v>663</v>
      </c>
      <c r="C1239" s="700">
        <v>100.44</v>
      </c>
      <c r="D1239" s="701" t="s">
        <v>10</v>
      </c>
      <c r="E1239" s="886"/>
      <c r="F1239" s="702">
        <f t="shared" si="132"/>
        <v>0</v>
      </c>
      <c r="G1239" s="277"/>
      <c r="H1239" s="277"/>
      <c r="L1239" s="316"/>
      <c r="M1239" s="317"/>
      <c r="N1239" s="318"/>
      <c r="O1239" s="319"/>
      <c r="P1239" s="319"/>
    </row>
    <row r="1240" spans="1:16" s="315" customFormat="1" x14ac:dyDescent="0.25">
      <c r="A1240" s="698">
        <v>2.2999999999999998</v>
      </c>
      <c r="B1240" s="699" t="s">
        <v>508</v>
      </c>
      <c r="C1240" s="700">
        <v>1372.07</v>
      </c>
      <c r="D1240" s="701" t="s">
        <v>10</v>
      </c>
      <c r="E1240" s="886"/>
      <c r="F1240" s="702">
        <f t="shared" si="132"/>
        <v>0</v>
      </c>
      <c r="G1240" s="277"/>
      <c r="H1240" s="277"/>
      <c r="L1240" s="316"/>
      <c r="M1240" s="317"/>
      <c r="N1240" s="318"/>
      <c r="O1240" s="319"/>
      <c r="P1240" s="319"/>
    </row>
    <row r="1241" spans="1:16" s="315" customFormat="1" x14ac:dyDescent="0.25">
      <c r="A1241" s="99"/>
      <c r="B1241" s="696"/>
      <c r="C1241" s="697"/>
      <c r="D1241" s="425"/>
      <c r="E1241" s="913"/>
      <c r="F1241" s="423"/>
      <c r="G1241" s="277"/>
      <c r="H1241" s="277"/>
      <c r="L1241" s="316"/>
      <c r="M1241" s="317"/>
      <c r="N1241" s="318"/>
      <c r="O1241" s="319"/>
      <c r="P1241" s="319"/>
    </row>
    <row r="1242" spans="1:16" s="315" customFormat="1" ht="14.25" x14ac:dyDescent="0.25">
      <c r="A1242" s="99">
        <v>3</v>
      </c>
      <c r="B1242" s="696" t="s">
        <v>664</v>
      </c>
      <c r="C1242" s="697"/>
      <c r="D1242" s="425"/>
      <c r="E1242" s="913"/>
      <c r="F1242" s="423"/>
      <c r="G1242" s="277"/>
      <c r="H1242" s="277"/>
      <c r="L1242" s="316"/>
      <c r="M1242" s="317"/>
      <c r="N1242" s="318"/>
      <c r="O1242" s="319"/>
      <c r="P1242" s="319"/>
    </row>
    <row r="1243" spans="1:16" s="315" customFormat="1" ht="14.25" x14ac:dyDescent="0.25">
      <c r="A1243" s="470">
        <v>3.1</v>
      </c>
      <c r="B1243" s="636" t="s">
        <v>665</v>
      </c>
      <c r="C1243" s="22">
        <v>50.92</v>
      </c>
      <c r="D1243" s="77" t="s">
        <v>10</v>
      </c>
      <c r="E1243" s="886"/>
      <c r="F1243" s="423">
        <f t="shared" ref="F1243:F1252" si="133">ROUND(C1243*E1243,2)</f>
        <v>0</v>
      </c>
      <c r="G1243" s="277"/>
      <c r="H1243" s="277"/>
      <c r="L1243" s="316"/>
      <c r="M1243" s="317"/>
      <c r="N1243" s="318"/>
      <c r="O1243" s="319"/>
      <c r="P1243" s="319"/>
    </row>
    <row r="1244" spans="1:16" s="315" customFormat="1" x14ac:dyDescent="0.25">
      <c r="A1244" s="470">
        <v>3.2</v>
      </c>
      <c r="B1244" s="636" t="s">
        <v>666</v>
      </c>
      <c r="C1244" s="22">
        <v>4.5999999999999996</v>
      </c>
      <c r="D1244" s="77" t="s">
        <v>10</v>
      </c>
      <c r="E1244" s="886"/>
      <c r="F1244" s="423">
        <f t="shared" si="133"/>
        <v>0</v>
      </c>
      <c r="G1244" s="277"/>
      <c r="H1244" s="277"/>
      <c r="L1244" s="316"/>
      <c r="M1244" s="317"/>
      <c r="N1244" s="318"/>
      <c r="O1244" s="319"/>
      <c r="P1244" s="319"/>
    </row>
    <row r="1245" spans="1:16" s="315" customFormat="1" ht="14.25" x14ac:dyDescent="0.25">
      <c r="A1245" s="470">
        <v>3.3</v>
      </c>
      <c r="B1245" s="636" t="s">
        <v>667</v>
      </c>
      <c r="C1245" s="22">
        <v>31.24</v>
      </c>
      <c r="D1245" s="77" t="s">
        <v>10</v>
      </c>
      <c r="E1245" s="886"/>
      <c r="F1245" s="423">
        <f t="shared" si="133"/>
        <v>0</v>
      </c>
      <c r="G1245" s="277"/>
      <c r="H1245" s="277"/>
      <c r="L1245" s="316"/>
      <c r="M1245" s="317"/>
      <c r="N1245" s="318"/>
      <c r="O1245" s="319"/>
      <c r="P1245" s="319"/>
    </row>
    <row r="1246" spans="1:16" s="315" customFormat="1" ht="14.25" x14ac:dyDescent="0.25">
      <c r="A1246" s="470">
        <v>3.4</v>
      </c>
      <c r="B1246" s="636" t="s">
        <v>668</v>
      </c>
      <c r="C1246" s="22">
        <v>48.26</v>
      </c>
      <c r="D1246" s="77" t="s">
        <v>10</v>
      </c>
      <c r="E1246" s="886"/>
      <c r="F1246" s="423">
        <f t="shared" si="133"/>
        <v>0</v>
      </c>
      <c r="G1246" s="277"/>
      <c r="H1246" s="277"/>
      <c r="L1246" s="316"/>
      <c r="M1246" s="317"/>
      <c r="N1246" s="318"/>
      <c r="O1246" s="319"/>
      <c r="P1246" s="319"/>
    </row>
    <row r="1247" spans="1:16" s="315" customFormat="1" x14ac:dyDescent="0.25">
      <c r="A1247" s="470">
        <v>3.5</v>
      </c>
      <c r="B1247" s="636" t="s">
        <v>669</v>
      </c>
      <c r="C1247" s="22">
        <v>13.02</v>
      </c>
      <c r="D1247" s="77" t="s">
        <v>10</v>
      </c>
      <c r="E1247" s="886"/>
      <c r="F1247" s="423">
        <f t="shared" si="133"/>
        <v>0</v>
      </c>
      <c r="G1247" s="277"/>
      <c r="H1247" s="277"/>
      <c r="L1247" s="316"/>
      <c r="M1247" s="317"/>
      <c r="N1247" s="318"/>
      <c r="O1247" s="319"/>
      <c r="P1247" s="319"/>
    </row>
    <row r="1248" spans="1:16" s="315" customFormat="1" ht="14.25" x14ac:dyDescent="0.25">
      <c r="A1248" s="470">
        <v>3.6</v>
      </c>
      <c r="B1248" s="636" t="s">
        <v>670</v>
      </c>
      <c r="C1248" s="22">
        <v>5.43</v>
      </c>
      <c r="D1248" s="77" t="s">
        <v>10</v>
      </c>
      <c r="E1248" s="886"/>
      <c r="F1248" s="423">
        <f t="shared" si="133"/>
        <v>0</v>
      </c>
      <c r="G1248" s="277"/>
      <c r="H1248" s="277"/>
      <c r="L1248" s="316"/>
      <c r="M1248" s="317"/>
      <c r="N1248" s="318"/>
      <c r="O1248" s="319"/>
      <c r="P1248" s="319"/>
    </row>
    <row r="1249" spans="1:16" s="315" customFormat="1" ht="14.25" x14ac:dyDescent="0.25">
      <c r="A1249" s="470">
        <v>3.7</v>
      </c>
      <c r="B1249" s="636" t="s">
        <v>671</v>
      </c>
      <c r="C1249" s="22">
        <v>3.88</v>
      </c>
      <c r="D1249" s="77" t="s">
        <v>10</v>
      </c>
      <c r="E1249" s="886"/>
      <c r="F1249" s="423">
        <f t="shared" si="133"/>
        <v>0</v>
      </c>
      <c r="G1249" s="277"/>
      <c r="H1249" s="277"/>
      <c r="L1249" s="316"/>
      <c r="M1249" s="317"/>
      <c r="N1249" s="318"/>
      <c r="O1249" s="319"/>
      <c r="P1249" s="319"/>
    </row>
    <row r="1250" spans="1:16" s="315" customFormat="1" ht="14.25" x14ac:dyDescent="0.25">
      <c r="A1250" s="470">
        <v>3.8</v>
      </c>
      <c r="B1250" s="636" t="s">
        <v>672</v>
      </c>
      <c r="C1250" s="22">
        <v>1.94</v>
      </c>
      <c r="D1250" s="77" t="s">
        <v>10</v>
      </c>
      <c r="E1250" s="886"/>
      <c r="F1250" s="423">
        <f t="shared" si="133"/>
        <v>0</v>
      </c>
      <c r="G1250" s="277"/>
      <c r="H1250" s="277"/>
      <c r="L1250" s="316"/>
      <c r="M1250" s="317"/>
      <c r="N1250" s="318"/>
      <c r="O1250" s="319"/>
      <c r="P1250" s="319"/>
    </row>
    <row r="1251" spans="1:16" s="315" customFormat="1" ht="14.25" x14ac:dyDescent="0.25">
      <c r="A1251" s="470">
        <v>3.9</v>
      </c>
      <c r="B1251" s="636" t="s">
        <v>673</v>
      </c>
      <c r="C1251" s="22">
        <v>1.36</v>
      </c>
      <c r="D1251" s="77" t="s">
        <v>10</v>
      </c>
      <c r="E1251" s="886"/>
      <c r="F1251" s="423">
        <f t="shared" si="133"/>
        <v>0</v>
      </c>
      <c r="G1251" s="277"/>
      <c r="H1251" s="277"/>
      <c r="L1251" s="316"/>
      <c r="M1251" s="317"/>
      <c r="N1251" s="318"/>
      <c r="O1251" s="319"/>
      <c r="P1251" s="319"/>
    </row>
    <row r="1252" spans="1:16" s="315" customFormat="1" ht="14.25" x14ac:dyDescent="0.25">
      <c r="A1252" s="703">
        <v>3.1</v>
      </c>
      <c r="B1252" s="636" t="s">
        <v>674</v>
      </c>
      <c r="C1252" s="22">
        <v>36.04</v>
      </c>
      <c r="D1252" s="77" t="s">
        <v>10</v>
      </c>
      <c r="E1252" s="886"/>
      <c r="F1252" s="423">
        <f t="shared" si="133"/>
        <v>0</v>
      </c>
      <c r="G1252" s="277"/>
      <c r="H1252" s="277"/>
      <c r="L1252" s="316"/>
      <c r="M1252" s="317"/>
      <c r="N1252" s="318"/>
      <c r="O1252" s="319"/>
      <c r="P1252" s="319"/>
    </row>
    <row r="1253" spans="1:16" s="315" customFormat="1" x14ac:dyDescent="0.25">
      <c r="A1253" s="470"/>
      <c r="B1253" s="636" t="s">
        <v>419</v>
      </c>
      <c r="C1253" s="22"/>
      <c r="D1253" s="77"/>
      <c r="E1253" s="886"/>
      <c r="F1253" s="423"/>
      <c r="G1253" s="277"/>
      <c r="H1253" s="277"/>
      <c r="L1253" s="316"/>
      <c r="M1253" s="317"/>
      <c r="N1253" s="318"/>
      <c r="O1253" s="319"/>
      <c r="P1253" s="319"/>
    </row>
    <row r="1254" spans="1:16" s="315" customFormat="1" x14ac:dyDescent="0.25">
      <c r="A1254" s="99">
        <v>4</v>
      </c>
      <c r="B1254" s="696" t="s">
        <v>675</v>
      </c>
      <c r="C1254" s="697"/>
      <c r="D1254" s="425"/>
      <c r="E1254" s="913"/>
      <c r="F1254" s="423"/>
      <c r="G1254" s="277"/>
      <c r="H1254" s="277"/>
      <c r="L1254" s="316"/>
      <c r="M1254" s="317"/>
      <c r="N1254" s="318"/>
      <c r="O1254" s="319"/>
      <c r="P1254" s="319"/>
    </row>
    <row r="1255" spans="1:16" s="315" customFormat="1" x14ac:dyDescent="0.25">
      <c r="A1255" s="470">
        <f>+A1254+0.1</f>
        <v>4.0999999999999996</v>
      </c>
      <c r="B1255" s="636" t="s">
        <v>676</v>
      </c>
      <c r="C1255" s="22">
        <v>169</v>
      </c>
      <c r="D1255" s="77" t="s">
        <v>11</v>
      </c>
      <c r="E1255" s="886"/>
      <c r="F1255" s="423">
        <f t="shared" ref="F1255:F1258" si="134">ROUND(C1255*E1255,2)</f>
        <v>0</v>
      </c>
      <c r="G1255" s="277"/>
      <c r="H1255" s="277"/>
      <c r="L1255" s="316"/>
      <c r="M1255" s="317"/>
      <c r="N1255" s="318"/>
      <c r="O1255" s="319"/>
      <c r="P1255" s="319"/>
    </row>
    <row r="1256" spans="1:16" s="315" customFormat="1" x14ac:dyDescent="0.25">
      <c r="A1256" s="470">
        <f t="shared" ref="A1256:A1258" si="135">+A1255+0.1</f>
        <v>4.2</v>
      </c>
      <c r="B1256" s="636" t="s">
        <v>214</v>
      </c>
      <c r="C1256" s="22">
        <v>204.35</v>
      </c>
      <c r="D1256" s="77" t="s">
        <v>11</v>
      </c>
      <c r="E1256" s="886"/>
      <c r="F1256" s="423">
        <f t="shared" si="134"/>
        <v>0</v>
      </c>
      <c r="G1256" s="277"/>
      <c r="H1256" s="277"/>
      <c r="L1256" s="316"/>
      <c r="M1256" s="317"/>
      <c r="N1256" s="318"/>
      <c r="O1256" s="319"/>
      <c r="P1256" s="319"/>
    </row>
    <row r="1257" spans="1:16" s="315" customFormat="1" x14ac:dyDescent="0.25">
      <c r="A1257" s="470">
        <f t="shared" si="135"/>
        <v>4.3</v>
      </c>
      <c r="B1257" s="636" t="s">
        <v>72</v>
      </c>
      <c r="C1257" s="22">
        <v>232.48</v>
      </c>
      <c r="D1257" s="77" t="s">
        <v>13</v>
      </c>
      <c r="E1257" s="886"/>
      <c r="F1257" s="423">
        <f t="shared" si="134"/>
        <v>0</v>
      </c>
      <c r="G1257" s="277"/>
      <c r="H1257" s="277"/>
      <c r="L1257" s="316"/>
      <c r="M1257" s="317"/>
      <c r="N1257" s="318"/>
      <c r="O1257" s="319"/>
      <c r="P1257" s="319"/>
    </row>
    <row r="1258" spans="1:16" s="315" customFormat="1" x14ac:dyDescent="0.25">
      <c r="A1258" s="470">
        <f t="shared" si="135"/>
        <v>4.4000000000000004</v>
      </c>
      <c r="B1258" s="636" t="s">
        <v>259</v>
      </c>
      <c r="C1258" s="22">
        <v>240.25</v>
      </c>
      <c r="D1258" s="77" t="s">
        <v>11</v>
      </c>
      <c r="E1258" s="886"/>
      <c r="F1258" s="423">
        <f t="shared" si="134"/>
        <v>0</v>
      </c>
      <c r="G1258" s="277"/>
      <c r="H1258" s="277"/>
      <c r="L1258" s="316"/>
      <c r="M1258" s="317"/>
      <c r="N1258" s="318"/>
      <c r="O1258" s="319"/>
      <c r="P1258" s="319"/>
    </row>
    <row r="1259" spans="1:16" s="315" customFormat="1" x14ac:dyDescent="0.25">
      <c r="A1259" s="470"/>
      <c r="B1259" s="636" t="s">
        <v>419</v>
      </c>
      <c r="C1259" s="22"/>
      <c r="D1259" s="77"/>
      <c r="E1259" s="886"/>
      <c r="F1259" s="423"/>
      <c r="G1259" s="277"/>
      <c r="H1259" s="277"/>
      <c r="L1259" s="316"/>
      <c r="M1259" s="317"/>
      <c r="N1259" s="318"/>
      <c r="O1259" s="319"/>
      <c r="P1259" s="319"/>
    </row>
    <row r="1260" spans="1:16" s="315" customFormat="1" x14ac:dyDescent="0.25">
      <c r="A1260" s="99">
        <v>5</v>
      </c>
      <c r="B1260" s="696" t="s">
        <v>677</v>
      </c>
      <c r="C1260" s="697"/>
      <c r="D1260" s="425"/>
      <c r="E1260" s="913"/>
      <c r="F1260" s="423"/>
      <c r="G1260" s="277"/>
      <c r="H1260" s="277"/>
      <c r="L1260" s="316"/>
      <c r="M1260" s="317"/>
      <c r="N1260" s="318"/>
      <c r="O1260" s="319"/>
      <c r="P1260" s="319"/>
    </row>
    <row r="1261" spans="1:16" s="315" customFormat="1" x14ac:dyDescent="0.25">
      <c r="A1261" s="470">
        <f>+A1260+0.1</f>
        <v>5.0999999999999996</v>
      </c>
      <c r="B1261" s="636" t="s">
        <v>678</v>
      </c>
      <c r="C1261" s="22">
        <v>196.69</v>
      </c>
      <c r="D1261" s="77" t="s">
        <v>10</v>
      </c>
      <c r="E1261" s="886"/>
      <c r="F1261" s="423">
        <f t="shared" ref="F1261:F1262" si="136">ROUND(C1261*E1261,2)</f>
        <v>0</v>
      </c>
      <c r="G1261" s="277"/>
      <c r="H1261" s="277"/>
      <c r="L1261" s="316"/>
      <c r="M1261" s="317"/>
      <c r="N1261" s="318"/>
      <c r="O1261" s="319"/>
      <c r="P1261" s="319"/>
    </row>
    <row r="1262" spans="1:16" s="315" customFormat="1" x14ac:dyDescent="0.25">
      <c r="A1262" s="470">
        <f t="shared" ref="A1262" si="137">+A1261+0.1</f>
        <v>5.2</v>
      </c>
      <c r="B1262" s="636" t="s">
        <v>679</v>
      </c>
      <c r="C1262" s="22">
        <v>153.47</v>
      </c>
      <c r="D1262" s="77" t="s">
        <v>10</v>
      </c>
      <c r="E1262" s="886"/>
      <c r="F1262" s="423">
        <f t="shared" si="136"/>
        <v>0</v>
      </c>
      <c r="G1262" s="277"/>
      <c r="H1262" s="277"/>
      <c r="L1262" s="316"/>
      <c r="M1262" s="317"/>
      <c r="N1262" s="318"/>
      <c r="O1262" s="319"/>
      <c r="P1262" s="319"/>
    </row>
    <row r="1263" spans="1:16" s="315" customFormat="1" x14ac:dyDescent="0.25">
      <c r="A1263" s="470"/>
      <c r="B1263" s="636" t="s">
        <v>419</v>
      </c>
      <c r="C1263" s="22"/>
      <c r="D1263" s="77"/>
      <c r="E1263" s="886"/>
      <c r="F1263" s="423"/>
      <c r="G1263" s="277"/>
      <c r="H1263" s="277"/>
      <c r="L1263" s="316"/>
      <c r="M1263" s="317"/>
      <c r="N1263" s="318"/>
      <c r="O1263" s="319"/>
      <c r="P1263" s="319"/>
    </row>
    <row r="1264" spans="1:16" s="315" customFormat="1" x14ac:dyDescent="0.25">
      <c r="A1264" s="99">
        <v>6</v>
      </c>
      <c r="B1264" s="696" t="s">
        <v>680</v>
      </c>
      <c r="C1264" s="697"/>
      <c r="D1264" s="425"/>
      <c r="E1264" s="913"/>
      <c r="F1264" s="423"/>
      <c r="G1264" s="277"/>
      <c r="H1264" s="277"/>
      <c r="L1264" s="316"/>
      <c r="M1264" s="317"/>
      <c r="N1264" s="318"/>
      <c r="O1264" s="319"/>
      <c r="P1264" s="319"/>
    </row>
    <row r="1265" spans="1:16" s="315" customFormat="1" x14ac:dyDescent="0.25">
      <c r="A1265" s="470">
        <f>0.1+A1264</f>
        <v>6.1</v>
      </c>
      <c r="B1265" s="636" t="s">
        <v>681</v>
      </c>
      <c r="C1265" s="22">
        <v>122</v>
      </c>
      <c r="D1265" s="77" t="s">
        <v>13</v>
      </c>
      <c r="E1265" s="886"/>
      <c r="F1265" s="423">
        <f t="shared" ref="F1265:F1268" si="138">ROUND(C1265*E1265,2)</f>
        <v>0</v>
      </c>
      <c r="G1265" s="277"/>
      <c r="H1265" s="277"/>
      <c r="L1265" s="316"/>
      <c r="M1265" s="317"/>
      <c r="N1265" s="318"/>
      <c r="O1265" s="319"/>
      <c r="P1265" s="319"/>
    </row>
    <row r="1266" spans="1:16" s="315" customFormat="1" x14ac:dyDescent="0.25">
      <c r="A1266" s="470">
        <f t="shared" ref="A1266:A1268" si="139">0.1+A1265</f>
        <v>6.2</v>
      </c>
      <c r="B1266" s="636" t="s">
        <v>682</v>
      </c>
      <c r="C1266" s="22">
        <v>7.1</v>
      </c>
      <c r="D1266" s="77" t="s">
        <v>13</v>
      </c>
      <c r="E1266" s="886"/>
      <c r="F1266" s="423">
        <f t="shared" si="138"/>
        <v>0</v>
      </c>
      <c r="G1266" s="277"/>
      <c r="H1266" s="277"/>
      <c r="L1266" s="316"/>
      <c r="M1266" s="317"/>
      <c r="N1266" s="318"/>
      <c r="O1266" s="319"/>
      <c r="P1266" s="319"/>
    </row>
    <row r="1267" spans="1:16" s="315" customFormat="1" x14ac:dyDescent="0.25">
      <c r="A1267" s="470">
        <f t="shared" si="139"/>
        <v>6.3</v>
      </c>
      <c r="B1267" s="636" t="s">
        <v>683</v>
      </c>
      <c r="C1267" s="22">
        <v>2</v>
      </c>
      <c r="D1267" s="77" t="s">
        <v>12</v>
      </c>
      <c r="E1267" s="886"/>
      <c r="F1267" s="423">
        <f t="shared" si="138"/>
        <v>0</v>
      </c>
      <c r="G1267" s="277"/>
      <c r="H1267" s="277"/>
      <c r="L1267" s="316"/>
      <c r="M1267" s="317"/>
      <c r="N1267" s="318"/>
      <c r="O1267" s="319"/>
      <c r="P1267" s="319"/>
    </row>
    <row r="1268" spans="1:16" s="315" customFormat="1" x14ac:dyDescent="0.25">
      <c r="A1268" s="470">
        <f t="shared" si="139"/>
        <v>6.4</v>
      </c>
      <c r="B1268" s="636" t="s">
        <v>684</v>
      </c>
      <c r="C1268" s="22">
        <v>1</v>
      </c>
      <c r="D1268" s="77" t="s">
        <v>12</v>
      </c>
      <c r="E1268" s="886"/>
      <c r="F1268" s="423">
        <f t="shared" si="138"/>
        <v>0</v>
      </c>
      <c r="G1268" s="277"/>
      <c r="H1268" s="277"/>
      <c r="L1268" s="316"/>
      <c r="M1268" s="317"/>
      <c r="N1268" s="318"/>
      <c r="O1268" s="319"/>
      <c r="P1268" s="319"/>
    </row>
    <row r="1269" spans="1:16" s="315" customFormat="1" x14ac:dyDescent="0.25">
      <c r="A1269" s="470"/>
      <c r="B1269" s="636" t="s">
        <v>419</v>
      </c>
      <c r="C1269" s="22"/>
      <c r="D1269" s="77"/>
      <c r="E1269" s="886"/>
      <c r="F1269" s="423"/>
      <c r="G1269" s="277"/>
      <c r="H1269" s="277"/>
      <c r="L1269" s="316"/>
      <c r="M1269" s="317"/>
      <c r="N1269" s="318"/>
      <c r="O1269" s="319"/>
      <c r="P1269" s="319"/>
    </row>
    <row r="1270" spans="1:16" s="315" customFormat="1" x14ac:dyDescent="0.25">
      <c r="A1270" s="99">
        <v>7</v>
      </c>
      <c r="B1270" s="696" t="s">
        <v>685</v>
      </c>
      <c r="C1270" s="697"/>
      <c r="D1270" s="425"/>
      <c r="E1270" s="913"/>
      <c r="F1270" s="423"/>
      <c r="G1270" s="277"/>
      <c r="H1270" s="277"/>
      <c r="L1270" s="316"/>
      <c r="M1270" s="317"/>
      <c r="N1270" s="318"/>
      <c r="O1270" s="319"/>
      <c r="P1270" s="319"/>
    </row>
    <row r="1271" spans="1:16" s="315" customFormat="1" x14ac:dyDescent="0.25">
      <c r="A1271" s="470">
        <f>0.1+A1270</f>
        <v>7.1</v>
      </c>
      <c r="B1271" s="636" t="s">
        <v>686</v>
      </c>
      <c r="C1271" s="22">
        <v>1</v>
      </c>
      <c r="D1271" s="77" t="s">
        <v>12</v>
      </c>
      <c r="E1271" s="886"/>
      <c r="F1271" s="423">
        <f t="shared" ref="F1271:F1273" si="140">ROUND(C1271*E1271,2)</f>
        <v>0</v>
      </c>
      <c r="G1271" s="277"/>
      <c r="H1271" s="277"/>
      <c r="L1271" s="316"/>
      <c r="M1271" s="317"/>
      <c r="N1271" s="318"/>
      <c r="O1271" s="319"/>
      <c r="P1271" s="319"/>
    </row>
    <row r="1272" spans="1:16" s="315" customFormat="1" x14ac:dyDescent="0.25">
      <c r="A1272" s="470">
        <f t="shared" ref="A1272:A1273" si="141">0.1+A1271</f>
        <v>7.2</v>
      </c>
      <c r="B1272" s="636" t="s">
        <v>687</v>
      </c>
      <c r="C1272" s="22">
        <v>1</v>
      </c>
      <c r="D1272" s="77" t="s">
        <v>12</v>
      </c>
      <c r="E1272" s="886"/>
      <c r="F1272" s="423">
        <f t="shared" si="140"/>
        <v>0</v>
      </c>
      <c r="G1272" s="277"/>
      <c r="H1272" s="277"/>
      <c r="L1272" s="316"/>
      <c r="M1272" s="317"/>
      <c r="N1272" s="318"/>
      <c r="O1272" s="319"/>
      <c r="P1272" s="319"/>
    </row>
    <row r="1273" spans="1:16" s="315" customFormat="1" x14ac:dyDescent="0.25">
      <c r="A1273" s="470">
        <f t="shared" si="141"/>
        <v>7.3</v>
      </c>
      <c r="B1273" s="636" t="s">
        <v>1304</v>
      </c>
      <c r="C1273" s="22">
        <v>1</v>
      </c>
      <c r="D1273" s="77" t="s">
        <v>12</v>
      </c>
      <c r="E1273" s="886"/>
      <c r="F1273" s="423">
        <f t="shared" si="140"/>
        <v>0</v>
      </c>
      <c r="G1273" s="277"/>
      <c r="H1273" s="277"/>
      <c r="L1273" s="316"/>
      <c r="M1273" s="317"/>
      <c r="N1273" s="318"/>
      <c r="O1273" s="319"/>
      <c r="P1273" s="319"/>
    </row>
    <row r="1274" spans="1:16" s="315" customFormat="1" x14ac:dyDescent="0.25">
      <c r="A1274" s="470"/>
      <c r="B1274" s="636" t="s">
        <v>419</v>
      </c>
      <c r="C1274" s="22"/>
      <c r="D1274" s="77"/>
      <c r="E1274" s="886"/>
      <c r="F1274" s="423"/>
      <c r="G1274" s="277"/>
      <c r="H1274" s="277"/>
      <c r="L1274" s="316"/>
      <c r="M1274" s="317"/>
      <c r="N1274" s="318"/>
      <c r="O1274" s="319"/>
      <c r="P1274" s="319"/>
    </row>
    <row r="1275" spans="1:16" s="315" customFormat="1" x14ac:dyDescent="0.25">
      <c r="A1275" s="99">
        <v>8</v>
      </c>
      <c r="B1275" s="696" t="s">
        <v>688</v>
      </c>
      <c r="C1275" s="697"/>
      <c r="D1275" s="425"/>
      <c r="E1275" s="913"/>
      <c r="F1275" s="423"/>
      <c r="G1275" s="277"/>
      <c r="H1275" s="277"/>
      <c r="L1275" s="316"/>
      <c r="M1275" s="317"/>
      <c r="N1275" s="318"/>
      <c r="O1275" s="319"/>
      <c r="P1275" s="319"/>
    </row>
    <row r="1276" spans="1:16" s="315" customFormat="1" x14ac:dyDescent="0.25">
      <c r="A1276" s="470">
        <f>0.1+A1275</f>
        <v>8.1</v>
      </c>
      <c r="B1276" s="636" t="s">
        <v>182</v>
      </c>
      <c r="C1276" s="22">
        <v>17.37</v>
      </c>
      <c r="D1276" s="77" t="s">
        <v>13</v>
      </c>
      <c r="E1276" s="886"/>
      <c r="F1276" s="423">
        <f t="shared" ref="F1276:F1289" si="142">ROUND(C1276*E1276,2)</f>
        <v>0</v>
      </c>
      <c r="G1276" s="277"/>
      <c r="H1276" s="277"/>
      <c r="L1276" s="316"/>
      <c r="M1276" s="317"/>
      <c r="N1276" s="318"/>
      <c r="O1276" s="319"/>
      <c r="P1276" s="319"/>
    </row>
    <row r="1277" spans="1:16" s="315" customFormat="1" x14ac:dyDescent="0.25">
      <c r="A1277" s="122">
        <f>0.1+A1276</f>
        <v>8.1999999999999993</v>
      </c>
      <c r="B1277" s="696" t="s">
        <v>374</v>
      </c>
      <c r="C1277" s="697"/>
      <c r="D1277" s="425"/>
      <c r="E1277" s="913"/>
      <c r="F1277" s="423"/>
      <c r="G1277" s="277"/>
      <c r="H1277" s="277"/>
      <c r="L1277" s="316"/>
      <c r="M1277" s="317"/>
      <c r="N1277" s="318"/>
      <c r="O1277" s="319"/>
      <c r="P1277" s="319"/>
    </row>
    <row r="1278" spans="1:16" s="315" customFormat="1" x14ac:dyDescent="0.25">
      <c r="A1278" s="470" t="s">
        <v>519</v>
      </c>
      <c r="B1278" s="636" t="s">
        <v>689</v>
      </c>
      <c r="C1278" s="22">
        <v>19.28</v>
      </c>
      <c r="D1278" s="77" t="s">
        <v>10</v>
      </c>
      <c r="E1278" s="886"/>
      <c r="F1278" s="423">
        <f t="shared" si="142"/>
        <v>0</v>
      </c>
      <c r="G1278" s="277"/>
      <c r="H1278" s="277"/>
      <c r="L1278" s="316"/>
      <c r="M1278" s="317"/>
      <c r="N1278" s="318"/>
      <c r="O1278" s="319"/>
      <c r="P1278" s="319"/>
    </row>
    <row r="1279" spans="1:16" s="315" customFormat="1" x14ac:dyDescent="0.25">
      <c r="A1279" s="470" t="s">
        <v>520</v>
      </c>
      <c r="B1279" s="636" t="s">
        <v>690</v>
      </c>
      <c r="C1279" s="22">
        <v>1.48</v>
      </c>
      <c r="D1279" s="77" t="s">
        <v>10</v>
      </c>
      <c r="E1279" s="886"/>
      <c r="F1279" s="423">
        <f t="shared" si="142"/>
        <v>0</v>
      </c>
      <c r="G1279" s="277"/>
      <c r="H1279" s="277"/>
      <c r="L1279" s="316"/>
      <c r="M1279" s="317"/>
      <c r="N1279" s="318"/>
      <c r="O1279" s="319"/>
      <c r="P1279" s="319"/>
    </row>
    <row r="1280" spans="1:16" s="315" customFormat="1" x14ac:dyDescent="0.25">
      <c r="A1280" s="470" t="s">
        <v>521</v>
      </c>
      <c r="B1280" s="636" t="s">
        <v>691</v>
      </c>
      <c r="C1280" s="22">
        <v>14.92</v>
      </c>
      <c r="D1280" s="77" t="s">
        <v>10</v>
      </c>
      <c r="E1280" s="886"/>
      <c r="F1280" s="423">
        <f t="shared" si="142"/>
        <v>0</v>
      </c>
      <c r="G1280" s="277"/>
      <c r="H1280" s="277"/>
      <c r="L1280" s="316"/>
      <c r="M1280" s="317"/>
      <c r="N1280" s="318"/>
      <c r="O1280" s="319"/>
      <c r="P1280" s="319"/>
    </row>
    <row r="1281" spans="1:16" s="315" customFormat="1" x14ac:dyDescent="0.25">
      <c r="A1281" s="470" t="s">
        <v>522</v>
      </c>
      <c r="B1281" s="636" t="s">
        <v>692</v>
      </c>
      <c r="C1281" s="22">
        <v>6.8</v>
      </c>
      <c r="D1281" s="77" t="s">
        <v>10</v>
      </c>
      <c r="E1281" s="886"/>
      <c r="F1281" s="423">
        <f t="shared" si="142"/>
        <v>0</v>
      </c>
      <c r="G1281" s="277"/>
      <c r="H1281" s="277"/>
      <c r="L1281" s="316"/>
      <c r="M1281" s="317"/>
      <c r="N1281" s="318"/>
      <c r="O1281" s="319"/>
      <c r="P1281" s="319"/>
    </row>
    <row r="1282" spans="1:16" s="315" customFormat="1" x14ac:dyDescent="0.25">
      <c r="A1282" s="122">
        <v>8.3000000000000007</v>
      </c>
      <c r="B1282" s="696" t="s">
        <v>693</v>
      </c>
      <c r="C1282" s="697"/>
      <c r="D1282" s="425"/>
      <c r="E1282" s="913"/>
      <c r="F1282" s="423"/>
      <c r="G1282" s="277"/>
      <c r="H1282" s="277"/>
      <c r="L1282" s="316"/>
      <c r="M1282" s="317"/>
      <c r="N1282" s="318"/>
      <c r="O1282" s="319"/>
      <c r="P1282" s="319"/>
    </row>
    <row r="1283" spans="1:16" s="315" customFormat="1" x14ac:dyDescent="0.25">
      <c r="A1283" s="470" t="s">
        <v>422</v>
      </c>
      <c r="B1283" s="636" t="s">
        <v>1306</v>
      </c>
      <c r="C1283" s="22">
        <v>17.37</v>
      </c>
      <c r="D1283" s="77" t="s">
        <v>13</v>
      </c>
      <c r="E1283" s="886"/>
      <c r="F1283" s="423">
        <f t="shared" si="142"/>
        <v>0</v>
      </c>
      <c r="G1283" s="277"/>
      <c r="H1283" s="277"/>
      <c r="L1283" s="316"/>
      <c r="M1283" s="317"/>
      <c r="N1283" s="318"/>
      <c r="O1283" s="319"/>
      <c r="P1283" s="319"/>
    </row>
    <row r="1284" spans="1:16" s="315" customFormat="1" x14ac:dyDescent="0.25">
      <c r="A1284" s="122">
        <v>8.4</v>
      </c>
      <c r="B1284" s="696" t="s">
        <v>694</v>
      </c>
      <c r="C1284" s="697"/>
      <c r="D1284" s="425"/>
      <c r="E1284" s="913"/>
      <c r="F1284" s="423"/>
      <c r="G1284" s="277"/>
      <c r="H1284" s="277"/>
      <c r="L1284" s="316"/>
      <c r="M1284" s="317"/>
      <c r="N1284" s="318"/>
      <c r="O1284" s="319"/>
      <c r="P1284" s="319"/>
    </row>
    <row r="1285" spans="1:16" s="315" customFormat="1" x14ac:dyDescent="0.25">
      <c r="A1285" s="470" t="s">
        <v>436</v>
      </c>
      <c r="B1285" s="636" t="s">
        <v>1307</v>
      </c>
      <c r="C1285" s="22">
        <v>17.37</v>
      </c>
      <c r="D1285" s="77" t="s">
        <v>13</v>
      </c>
      <c r="E1285" s="886"/>
      <c r="F1285" s="423">
        <f t="shared" si="142"/>
        <v>0</v>
      </c>
      <c r="G1285" s="277"/>
      <c r="H1285" s="277"/>
      <c r="L1285" s="316"/>
      <c r="M1285" s="317"/>
      <c r="N1285" s="318"/>
      <c r="O1285" s="319"/>
      <c r="P1285" s="319"/>
    </row>
    <row r="1286" spans="1:16" s="315" customFormat="1" x14ac:dyDescent="0.25">
      <c r="A1286" s="122">
        <v>8.5</v>
      </c>
      <c r="B1286" s="696" t="s">
        <v>695</v>
      </c>
      <c r="C1286" s="697"/>
      <c r="D1286" s="425"/>
      <c r="E1286" s="913"/>
      <c r="F1286" s="423"/>
      <c r="G1286" s="277"/>
      <c r="H1286" s="277"/>
      <c r="L1286" s="316"/>
      <c r="M1286" s="317"/>
      <c r="N1286" s="318"/>
      <c r="O1286" s="319"/>
      <c r="P1286" s="319"/>
    </row>
    <row r="1287" spans="1:16" s="315" customFormat="1" x14ac:dyDescent="0.25">
      <c r="A1287" s="470" t="s">
        <v>439</v>
      </c>
      <c r="B1287" s="636" t="s">
        <v>1305</v>
      </c>
      <c r="C1287" s="22">
        <v>1</v>
      </c>
      <c r="D1287" s="77" t="s">
        <v>12</v>
      </c>
      <c r="E1287" s="886"/>
      <c r="F1287" s="423">
        <f t="shared" si="142"/>
        <v>0</v>
      </c>
      <c r="G1287" s="277"/>
      <c r="H1287" s="277"/>
      <c r="L1287" s="316"/>
      <c r="M1287" s="317"/>
      <c r="N1287" s="318"/>
      <c r="O1287" s="319"/>
      <c r="P1287" s="319"/>
    </row>
    <row r="1288" spans="1:16" s="315" customFormat="1" x14ac:dyDescent="0.25">
      <c r="A1288" s="470" t="s">
        <v>440</v>
      </c>
      <c r="B1288" s="636" t="s">
        <v>721</v>
      </c>
      <c r="C1288" s="22">
        <v>1</v>
      </c>
      <c r="D1288" s="77" t="s">
        <v>12</v>
      </c>
      <c r="E1288" s="886"/>
      <c r="F1288" s="423">
        <f t="shared" si="142"/>
        <v>0</v>
      </c>
      <c r="G1288" s="277"/>
      <c r="H1288" s="277"/>
      <c r="L1288" s="316"/>
      <c r="M1288" s="317"/>
      <c r="N1288" s="318"/>
      <c r="O1288" s="319"/>
      <c r="P1288" s="319"/>
    </row>
    <row r="1289" spans="1:16" s="315" customFormat="1" x14ac:dyDescent="0.25">
      <c r="A1289" s="470" t="s">
        <v>441</v>
      </c>
      <c r="B1289" s="636" t="s">
        <v>720</v>
      </c>
      <c r="C1289" s="22">
        <v>1</v>
      </c>
      <c r="D1289" s="77" t="s">
        <v>12</v>
      </c>
      <c r="E1289" s="886"/>
      <c r="F1289" s="423">
        <f t="shared" si="142"/>
        <v>0</v>
      </c>
      <c r="G1289" s="277"/>
      <c r="H1289" s="277"/>
      <c r="L1289" s="316"/>
      <c r="M1289" s="317"/>
      <c r="N1289" s="318"/>
      <c r="O1289" s="319"/>
      <c r="P1289" s="319"/>
    </row>
    <row r="1290" spans="1:16" s="315" customFormat="1" x14ac:dyDescent="0.25">
      <c r="A1290" s="470"/>
      <c r="B1290" s="636"/>
      <c r="C1290" s="22"/>
      <c r="D1290" s="77"/>
      <c r="E1290" s="886"/>
      <c r="F1290" s="423"/>
      <c r="G1290" s="277"/>
      <c r="H1290" s="277"/>
      <c r="L1290" s="316"/>
      <c r="M1290" s="317"/>
      <c r="N1290" s="318"/>
      <c r="O1290" s="319"/>
      <c r="P1290" s="319"/>
    </row>
    <row r="1291" spans="1:16" s="315" customFormat="1" x14ac:dyDescent="0.25">
      <c r="A1291" s="99">
        <v>9</v>
      </c>
      <c r="B1291" s="421" t="s">
        <v>696</v>
      </c>
      <c r="C1291" s="422"/>
      <c r="D1291" s="704"/>
      <c r="E1291" s="876"/>
      <c r="F1291" s="423"/>
      <c r="G1291" s="277"/>
      <c r="H1291" s="277"/>
      <c r="L1291" s="316"/>
      <c r="M1291" s="317"/>
      <c r="N1291" s="318"/>
      <c r="O1291" s="319"/>
      <c r="P1291" s="319"/>
    </row>
    <row r="1292" spans="1:16" s="315" customFormat="1" x14ac:dyDescent="0.25">
      <c r="A1292" s="122">
        <v>9.1</v>
      </c>
      <c r="B1292" s="421" t="s">
        <v>697</v>
      </c>
      <c r="C1292" s="422"/>
      <c r="D1292" s="704"/>
      <c r="E1292" s="876"/>
      <c r="F1292" s="423"/>
      <c r="G1292" s="277"/>
      <c r="H1292" s="277"/>
      <c r="L1292" s="316"/>
      <c r="M1292" s="317"/>
      <c r="N1292" s="318"/>
      <c r="O1292" s="319"/>
      <c r="P1292" s="319"/>
    </row>
    <row r="1293" spans="1:16" s="315" customFormat="1" ht="14.25" x14ac:dyDescent="0.25">
      <c r="A1293" s="470" t="s">
        <v>407</v>
      </c>
      <c r="B1293" s="636" t="s">
        <v>698</v>
      </c>
      <c r="C1293" s="22">
        <v>0.95</v>
      </c>
      <c r="D1293" s="77" t="s">
        <v>10</v>
      </c>
      <c r="E1293" s="886"/>
      <c r="F1293" s="423">
        <f t="shared" ref="F1293:F1300" si="143">ROUND(C1293*E1293,2)</f>
        <v>0</v>
      </c>
      <c r="G1293" s="277"/>
      <c r="H1293" s="277"/>
      <c r="L1293" s="316"/>
      <c r="M1293" s="317"/>
      <c r="N1293" s="318"/>
      <c r="O1293" s="319"/>
      <c r="P1293" s="319"/>
    </row>
    <row r="1294" spans="1:16" s="315" customFormat="1" ht="14.25" x14ac:dyDescent="0.25">
      <c r="A1294" s="470" t="s">
        <v>408</v>
      </c>
      <c r="B1294" s="636" t="s">
        <v>699</v>
      </c>
      <c r="C1294" s="22">
        <v>0.95</v>
      </c>
      <c r="D1294" s="77" t="s">
        <v>10</v>
      </c>
      <c r="E1294" s="886"/>
      <c r="F1294" s="423">
        <f t="shared" si="143"/>
        <v>0</v>
      </c>
      <c r="G1294" s="277"/>
      <c r="H1294" s="277"/>
      <c r="L1294" s="316"/>
      <c r="M1294" s="317"/>
      <c r="N1294" s="318"/>
      <c r="O1294" s="319"/>
      <c r="P1294" s="319"/>
    </row>
    <row r="1295" spans="1:16" s="315" customFormat="1" ht="14.25" x14ac:dyDescent="0.25">
      <c r="A1295" s="470" t="s">
        <v>409</v>
      </c>
      <c r="B1295" s="636" t="s">
        <v>700</v>
      </c>
      <c r="C1295" s="22">
        <v>0.69</v>
      </c>
      <c r="D1295" s="77" t="s">
        <v>10</v>
      </c>
      <c r="E1295" s="886"/>
      <c r="F1295" s="423">
        <f t="shared" si="143"/>
        <v>0</v>
      </c>
      <c r="G1295" s="277"/>
      <c r="H1295" s="277"/>
      <c r="L1295" s="316"/>
      <c r="M1295" s="317"/>
      <c r="N1295" s="318"/>
      <c r="O1295" s="319"/>
      <c r="P1295" s="319"/>
    </row>
    <row r="1296" spans="1:16" s="315" customFormat="1" ht="14.25" x14ac:dyDescent="0.25">
      <c r="A1296" s="470" t="s">
        <v>549</v>
      </c>
      <c r="B1296" s="636" t="s">
        <v>701</v>
      </c>
      <c r="C1296" s="22">
        <v>1.56</v>
      </c>
      <c r="D1296" s="77" t="s">
        <v>10</v>
      </c>
      <c r="E1296" s="886"/>
      <c r="F1296" s="423">
        <f t="shared" si="143"/>
        <v>0</v>
      </c>
      <c r="G1296" s="277"/>
      <c r="H1296" s="277"/>
      <c r="L1296" s="316"/>
      <c r="M1296" s="317"/>
      <c r="N1296" s="318"/>
      <c r="O1296" s="319"/>
      <c r="P1296" s="319"/>
    </row>
    <row r="1297" spans="1:16" s="315" customFormat="1" ht="14.25" x14ac:dyDescent="0.25">
      <c r="A1297" s="470" t="s">
        <v>550</v>
      </c>
      <c r="B1297" s="636" t="s">
        <v>702</v>
      </c>
      <c r="C1297" s="22">
        <v>11.96</v>
      </c>
      <c r="D1297" s="77" t="s">
        <v>10</v>
      </c>
      <c r="E1297" s="886"/>
      <c r="F1297" s="423">
        <f t="shared" si="143"/>
        <v>0</v>
      </c>
      <c r="G1297" s="277"/>
      <c r="H1297" s="277"/>
      <c r="L1297" s="316"/>
      <c r="M1297" s="317"/>
      <c r="N1297" s="318"/>
      <c r="O1297" s="319"/>
      <c r="P1297" s="319"/>
    </row>
    <row r="1298" spans="1:16" s="315" customFormat="1" ht="14.25" x14ac:dyDescent="0.25">
      <c r="A1298" s="470" t="s">
        <v>551</v>
      </c>
      <c r="B1298" s="636" t="s">
        <v>703</v>
      </c>
      <c r="C1298" s="22">
        <v>0.16</v>
      </c>
      <c r="D1298" s="77" t="s">
        <v>10</v>
      </c>
      <c r="E1298" s="886"/>
      <c r="F1298" s="423">
        <f t="shared" si="143"/>
        <v>0</v>
      </c>
      <c r="G1298" s="277"/>
      <c r="H1298" s="277"/>
      <c r="L1298" s="316"/>
      <c r="M1298" s="317"/>
      <c r="N1298" s="318"/>
      <c r="O1298" s="319"/>
      <c r="P1298" s="319"/>
    </row>
    <row r="1299" spans="1:16" s="315" customFormat="1" x14ac:dyDescent="0.25">
      <c r="A1299" s="470" t="s">
        <v>552</v>
      </c>
      <c r="B1299" s="636" t="s">
        <v>704</v>
      </c>
      <c r="C1299" s="22">
        <v>10.1</v>
      </c>
      <c r="D1299" s="77" t="s">
        <v>13</v>
      </c>
      <c r="E1299" s="886"/>
      <c r="F1299" s="423">
        <f t="shared" si="143"/>
        <v>0</v>
      </c>
      <c r="G1299" s="277"/>
      <c r="H1299" s="277"/>
      <c r="L1299" s="316"/>
      <c r="M1299" s="317"/>
      <c r="N1299" s="318"/>
      <c r="O1299" s="319"/>
      <c r="P1299" s="319"/>
    </row>
    <row r="1300" spans="1:16" s="315" customFormat="1" ht="14.25" x14ac:dyDescent="0.25">
      <c r="A1300" s="470" t="s">
        <v>553</v>
      </c>
      <c r="B1300" s="636" t="s">
        <v>705</v>
      </c>
      <c r="C1300" s="22">
        <v>2.31</v>
      </c>
      <c r="D1300" s="77" t="s">
        <v>10</v>
      </c>
      <c r="E1300" s="886"/>
      <c r="F1300" s="423">
        <f t="shared" si="143"/>
        <v>0</v>
      </c>
      <c r="G1300" s="277"/>
      <c r="H1300" s="277"/>
      <c r="L1300" s="316"/>
      <c r="M1300" s="317"/>
      <c r="N1300" s="318"/>
      <c r="O1300" s="319"/>
      <c r="P1300" s="319"/>
    </row>
    <row r="1301" spans="1:16" s="315" customFormat="1" x14ac:dyDescent="0.25">
      <c r="A1301" s="470"/>
      <c r="B1301" s="636" t="s">
        <v>419</v>
      </c>
      <c r="C1301" s="22"/>
      <c r="D1301" s="77"/>
      <c r="E1301" s="886"/>
      <c r="F1301" s="423"/>
      <c r="G1301" s="277"/>
      <c r="H1301" s="277"/>
      <c r="L1301" s="316"/>
      <c r="M1301" s="317"/>
      <c r="N1301" s="318"/>
      <c r="O1301" s="319"/>
      <c r="P1301" s="319"/>
    </row>
    <row r="1302" spans="1:16" s="315" customFormat="1" x14ac:dyDescent="0.25">
      <c r="A1302" s="122">
        <v>9.1999999999999993</v>
      </c>
      <c r="B1302" s="421" t="s">
        <v>706</v>
      </c>
      <c r="C1302" s="422"/>
      <c r="D1302" s="704"/>
      <c r="E1302" s="876"/>
      <c r="F1302" s="423"/>
      <c r="G1302" s="277"/>
      <c r="H1302" s="277"/>
      <c r="L1302" s="316"/>
      <c r="M1302" s="317"/>
      <c r="N1302" s="318"/>
      <c r="O1302" s="319"/>
      <c r="P1302" s="319"/>
    </row>
    <row r="1303" spans="1:16" s="315" customFormat="1" x14ac:dyDescent="0.25">
      <c r="A1303" s="470" t="s">
        <v>410</v>
      </c>
      <c r="B1303" s="636" t="s">
        <v>707</v>
      </c>
      <c r="C1303" s="22">
        <v>103.65</v>
      </c>
      <c r="D1303" s="77" t="s">
        <v>11</v>
      </c>
      <c r="E1303" s="886"/>
      <c r="F1303" s="423">
        <f t="shared" ref="F1303:F1305" si="144">ROUND(C1303*E1303,2)</f>
        <v>0</v>
      </c>
      <c r="G1303" s="277"/>
      <c r="H1303" s="277"/>
      <c r="L1303" s="316"/>
      <c r="M1303" s="317"/>
      <c r="N1303" s="318"/>
      <c r="O1303" s="319"/>
      <c r="P1303" s="319"/>
    </row>
    <row r="1304" spans="1:16" s="315" customFormat="1" x14ac:dyDescent="0.25">
      <c r="A1304" s="470" t="s">
        <v>411</v>
      </c>
      <c r="B1304" s="636" t="s">
        <v>708</v>
      </c>
      <c r="C1304" s="22">
        <v>10.8</v>
      </c>
      <c r="D1304" s="77" t="s">
        <v>11</v>
      </c>
      <c r="E1304" s="886"/>
      <c r="F1304" s="423">
        <f t="shared" si="144"/>
        <v>0</v>
      </c>
      <c r="G1304" s="277"/>
      <c r="H1304" s="277"/>
      <c r="L1304" s="316"/>
      <c r="M1304" s="317"/>
      <c r="N1304" s="318"/>
      <c r="O1304" s="319"/>
      <c r="P1304" s="319"/>
    </row>
    <row r="1305" spans="1:16" s="315" customFormat="1" x14ac:dyDescent="0.25">
      <c r="A1305" s="470" t="s">
        <v>465</v>
      </c>
      <c r="B1305" s="636" t="s">
        <v>709</v>
      </c>
      <c r="C1305" s="22">
        <v>1.68</v>
      </c>
      <c r="D1305" s="77" t="s">
        <v>11</v>
      </c>
      <c r="E1305" s="886"/>
      <c r="F1305" s="423">
        <f t="shared" si="144"/>
        <v>0</v>
      </c>
      <c r="G1305" s="277"/>
      <c r="H1305" s="277"/>
      <c r="L1305" s="316"/>
      <c r="M1305" s="317"/>
      <c r="N1305" s="318"/>
      <c r="O1305" s="319"/>
      <c r="P1305" s="319"/>
    </row>
    <row r="1306" spans="1:16" s="315" customFormat="1" x14ac:dyDescent="0.25">
      <c r="A1306" s="470"/>
      <c r="B1306" s="636" t="s">
        <v>419</v>
      </c>
      <c r="C1306" s="22"/>
      <c r="D1306" s="77"/>
      <c r="E1306" s="886"/>
      <c r="F1306" s="423"/>
      <c r="G1306" s="277"/>
      <c r="H1306" s="277"/>
      <c r="L1306" s="316"/>
      <c r="M1306" s="317"/>
      <c r="N1306" s="318"/>
      <c r="O1306" s="319"/>
      <c r="P1306" s="319"/>
    </row>
    <row r="1307" spans="1:16" s="308" customFormat="1" x14ac:dyDescent="0.25">
      <c r="A1307" s="122">
        <v>9.3000000000000007</v>
      </c>
      <c r="B1307" s="599" t="s">
        <v>60</v>
      </c>
      <c r="C1307" s="617"/>
      <c r="D1307" s="597"/>
      <c r="E1307" s="892"/>
      <c r="F1307" s="498"/>
      <c r="G1307" s="277"/>
      <c r="H1307" s="277"/>
      <c r="I1307" s="592"/>
      <c r="L1307" s="488"/>
      <c r="M1307" s="488"/>
      <c r="O1307" s="489"/>
      <c r="P1307" s="489"/>
    </row>
    <row r="1308" spans="1:16" s="308" customFormat="1" x14ac:dyDescent="0.25">
      <c r="A1308" s="598" t="s">
        <v>466</v>
      </c>
      <c r="B1308" s="23" t="s">
        <v>1309</v>
      </c>
      <c r="C1308" s="617">
        <v>1040</v>
      </c>
      <c r="D1308" s="597" t="s">
        <v>171</v>
      </c>
      <c r="E1308" s="892"/>
      <c r="F1308" s="498">
        <f t="shared" ref="F1308:F1313" si="145">ROUND((E1308*C1308),2)</f>
        <v>0</v>
      </c>
      <c r="G1308" s="277"/>
      <c r="H1308" s="277"/>
      <c r="I1308" s="592"/>
      <c r="L1308" s="488"/>
      <c r="M1308" s="488"/>
      <c r="O1308" s="489"/>
      <c r="P1308" s="489"/>
    </row>
    <row r="1309" spans="1:16" s="308" customFormat="1" x14ac:dyDescent="0.25">
      <c r="A1309" s="598" t="s">
        <v>467</v>
      </c>
      <c r="B1309" s="23" t="s">
        <v>1310</v>
      </c>
      <c r="C1309" s="617">
        <v>15.62</v>
      </c>
      <c r="D1309" s="597" t="s">
        <v>171</v>
      </c>
      <c r="E1309" s="892"/>
      <c r="F1309" s="498">
        <f t="shared" si="145"/>
        <v>0</v>
      </c>
      <c r="G1309" s="277"/>
      <c r="H1309" s="277"/>
      <c r="I1309" s="592"/>
      <c r="L1309" s="488"/>
      <c r="M1309" s="488"/>
      <c r="O1309" s="489"/>
      <c r="P1309" s="489"/>
    </row>
    <row r="1310" spans="1:16" s="308" customFormat="1" x14ac:dyDescent="0.25">
      <c r="A1310" s="598" t="s">
        <v>468</v>
      </c>
      <c r="B1310" s="23" t="s">
        <v>1311</v>
      </c>
      <c r="C1310" s="610">
        <v>4</v>
      </c>
      <c r="D1310" s="597" t="s">
        <v>12</v>
      </c>
      <c r="E1310" s="892"/>
      <c r="F1310" s="498">
        <f t="shared" si="145"/>
        <v>0</v>
      </c>
      <c r="G1310" s="277"/>
      <c r="H1310" s="277"/>
      <c r="I1310" s="592"/>
      <c r="L1310" s="488"/>
      <c r="M1310" s="488"/>
      <c r="O1310" s="489"/>
      <c r="P1310" s="489"/>
    </row>
    <row r="1311" spans="1:16" s="308" customFormat="1" x14ac:dyDescent="0.25">
      <c r="A1311" s="598" t="s">
        <v>469</v>
      </c>
      <c r="B1311" s="23" t="s">
        <v>1312</v>
      </c>
      <c r="C1311" s="610">
        <v>4</v>
      </c>
      <c r="D1311" s="597" t="s">
        <v>12</v>
      </c>
      <c r="E1311" s="892"/>
      <c r="F1311" s="498">
        <f t="shared" si="145"/>
        <v>0</v>
      </c>
      <c r="G1311" s="277"/>
      <c r="H1311" s="277"/>
      <c r="I1311" s="592"/>
      <c r="L1311" s="488"/>
      <c r="M1311" s="488"/>
      <c r="O1311" s="489"/>
      <c r="P1311" s="489"/>
    </row>
    <row r="1312" spans="1:16" s="308" customFormat="1" x14ac:dyDescent="0.25">
      <c r="A1312" s="598" t="s">
        <v>470</v>
      </c>
      <c r="B1312" s="23" t="s">
        <v>261</v>
      </c>
      <c r="C1312" s="31">
        <v>1</v>
      </c>
      <c r="D1312" s="597" t="s">
        <v>12</v>
      </c>
      <c r="E1312" s="892"/>
      <c r="F1312" s="498">
        <f t="shared" si="145"/>
        <v>0</v>
      </c>
      <c r="G1312" s="277"/>
      <c r="H1312" s="277"/>
      <c r="I1312" s="592"/>
      <c r="L1312" s="488"/>
      <c r="M1312" s="488"/>
      <c r="O1312" s="489"/>
      <c r="P1312" s="489"/>
    </row>
    <row r="1313" spans="1:16" s="308" customFormat="1" x14ac:dyDescent="0.25">
      <c r="A1313" s="598" t="s">
        <v>485</v>
      </c>
      <c r="B1313" s="705" t="s">
        <v>61</v>
      </c>
      <c r="C1313" s="31">
        <v>1</v>
      </c>
      <c r="D1313" s="597" t="s">
        <v>12</v>
      </c>
      <c r="E1313" s="892"/>
      <c r="F1313" s="498">
        <f t="shared" si="145"/>
        <v>0</v>
      </c>
      <c r="G1313" s="277"/>
      <c r="H1313" s="277"/>
      <c r="I1313" s="592"/>
      <c r="L1313" s="488"/>
      <c r="M1313" s="488"/>
      <c r="O1313" s="489"/>
      <c r="P1313" s="489"/>
    </row>
    <row r="1314" spans="1:16" s="308" customFormat="1" x14ac:dyDescent="0.25">
      <c r="A1314" s="598"/>
      <c r="B1314" s="705"/>
      <c r="C1314" s="31"/>
      <c r="D1314" s="624"/>
      <c r="E1314" s="892"/>
      <c r="F1314" s="498"/>
      <c r="G1314" s="277"/>
      <c r="H1314" s="277"/>
      <c r="I1314" s="592"/>
      <c r="L1314" s="488"/>
      <c r="M1314" s="488"/>
      <c r="O1314" s="489"/>
      <c r="P1314" s="489"/>
    </row>
    <row r="1315" spans="1:16" s="315" customFormat="1" x14ac:dyDescent="0.25">
      <c r="A1315" s="122">
        <v>9.4</v>
      </c>
      <c r="B1315" s="421" t="s">
        <v>394</v>
      </c>
      <c r="C1315" s="422"/>
      <c r="D1315" s="704"/>
      <c r="E1315" s="876"/>
      <c r="F1315" s="423"/>
      <c r="G1315" s="277"/>
      <c r="H1315" s="277"/>
      <c r="L1315" s="316"/>
      <c r="M1315" s="317"/>
      <c r="N1315" s="318"/>
      <c r="O1315" s="319"/>
      <c r="P1315" s="319"/>
    </row>
    <row r="1316" spans="1:16" s="315" customFormat="1" x14ac:dyDescent="0.25">
      <c r="A1316" s="470" t="s">
        <v>471</v>
      </c>
      <c r="B1316" s="636" t="s">
        <v>710</v>
      </c>
      <c r="C1316" s="22">
        <v>1</v>
      </c>
      <c r="D1316" s="77" t="s">
        <v>12</v>
      </c>
      <c r="E1316" s="886"/>
      <c r="F1316" s="423">
        <f t="shared" ref="F1316:F1321" si="146">ROUND(C1316*E1316,2)</f>
        <v>0</v>
      </c>
      <c r="G1316" s="277"/>
      <c r="H1316" s="277"/>
      <c r="L1316" s="316"/>
      <c r="M1316" s="317"/>
      <c r="N1316" s="318"/>
      <c r="O1316" s="319"/>
      <c r="P1316" s="319"/>
    </row>
    <row r="1317" spans="1:16" s="315" customFormat="1" x14ac:dyDescent="0.25">
      <c r="A1317" s="470" t="s">
        <v>472</v>
      </c>
      <c r="B1317" s="636" t="s">
        <v>303</v>
      </c>
      <c r="C1317" s="22">
        <v>4</v>
      </c>
      <c r="D1317" s="77" t="s">
        <v>12</v>
      </c>
      <c r="E1317" s="886"/>
      <c r="F1317" s="423">
        <f t="shared" si="146"/>
        <v>0</v>
      </c>
      <c r="G1317" s="277"/>
      <c r="H1317" s="277"/>
      <c r="L1317" s="316"/>
      <c r="M1317" s="317"/>
      <c r="N1317" s="318"/>
      <c r="O1317" s="319"/>
      <c r="P1317" s="319"/>
    </row>
    <row r="1318" spans="1:16" s="315" customFormat="1" x14ac:dyDescent="0.25">
      <c r="A1318" s="470" t="s">
        <v>1313</v>
      </c>
      <c r="B1318" s="636" t="s">
        <v>304</v>
      </c>
      <c r="C1318" s="22">
        <v>3</v>
      </c>
      <c r="D1318" s="77" t="s">
        <v>12</v>
      </c>
      <c r="E1318" s="886"/>
      <c r="F1318" s="423">
        <f t="shared" si="146"/>
        <v>0</v>
      </c>
      <c r="G1318" s="277"/>
      <c r="H1318" s="277"/>
      <c r="L1318" s="316"/>
      <c r="M1318" s="317"/>
      <c r="N1318" s="318"/>
      <c r="O1318" s="319"/>
      <c r="P1318" s="319"/>
    </row>
    <row r="1319" spans="1:16" s="315" customFormat="1" x14ac:dyDescent="0.25">
      <c r="A1319" s="470" t="s">
        <v>1314</v>
      </c>
      <c r="B1319" s="636" t="s">
        <v>711</v>
      </c>
      <c r="C1319" s="22">
        <v>2</v>
      </c>
      <c r="D1319" s="77" t="s">
        <v>12</v>
      </c>
      <c r="E1319" s="886"/>
      <c r="F1319" s="423">
        <f t="shared" si="146"/>
        <v>0</v>
      </c>
      <c r="G1319" s="277"/>
      <c r="H1319" s="277"/>
      <c r="L1319" s="316"/>
      <c r="M1319" s="317"/>
      <c r="N1319" s="318"/>
      <c r="O1319" s="319"/>
      <c r="P1319" s="319"/>
    </row>
    <row r="1320" spans="1:16" s="315" customFormat="1" x14ac:dyDescent="0.25">
      <c r="A1320" s="470"/>
      <c r="B1320" s="636" t="s">
        <v>419</v>
      </c>
      <c r="C1320" s="22"/>
      <c r="D1320" s="77"/>
      <c r="E1320" s="886"/>
      <c r="F1320" s="423"/>
      <c r="G1320" s="277"/>
      <c r="H1320" s="277"/>
      <c r="L1320" s="316"/>
      <c r="M1320" s="317"/>
      <c r="N1320" s="318"/>
      <c r="O1320" s="319"/>
      <c r="P1320" s="319"/>
    </row>
    <row r="1321" spans="1:16" s="315" customFormat="1" x14ac:dyDescent="0.25">
      <c r="A1321" s="122">
        <v>9.5</v>
      </c>
      <c r="B1321" s="421" t="s">
        <v>712</v>
      </c>
      <c r="C1321" s="422">
        <v>12.7</v>
      </c>
      <c r="D1321" s="704" t="s">
        <v>11</v>
      </c>
      <c r="E1321" s="876"/>
      <c r="F1321" s="423">
        <f t="shared" si="146"/>
        <v>0</v>
      </c>
      <c r="G1321" s="277"/>
      <c r="H1321" s="277"/>
      <c r="L1321" s="316"/>
      <c r="M1321" s="317"/>
      <c r="N1321" s="318"/>
      <c r="O1321" s="319"/>
      <c r="P1321" s="319"/>
    </row>
    <row r="1322" spans="1:16" s="315" customFormat="1" x14ac:dyDescent="0.25">
      <c r="A1322" s="470"/>
      <c r="B1322" s="636" t="s">
        <v>419</v>
      </c>
      <c r="C1322" s="22"/>
      <c r="D1322" s="77"/>
      <c r="E1322" s="886"/>
      <c r="F1322" s="423"/>
      <c r="G1322" s="277"/>
      <c r="H1322" s="277"/>
      <c r="L1322" s="316"/>
      <c r="M1322" s="317"/>
      <c r="N1322" s="318"/>
      <c r="O1322" s="319"/>
      <c r="P1322" s="319"/>
    </row>
    <row r="1323" spans="1:16" s="315" customFormat="1" x14ac:dyDescent="0.25">
      <c r="A1323" s="122">
        <v>9.6</v>
      </c>
      <c r="B1323" s="421" t="s">
        <v>675</v>
      </c>
      <c r="C1323" s="422"/>
      <c r="D1323" s="704"/>
      <c r="E1323" s="876"/>
      <c r="F1323" s="423"/>
      <c r="G1323" s="277"/>
      <c r="H1323" s="277"/>
      <c r="L1323" s="316"/>
      <c r="M1323" s="317"/>
      <c r="N1323" s="318"/>
      <c r="O1323" s="319"/>
      <c r="P1323" s="319"/>
    </row>
    <row r="1324" spans="1:16" s="315" customFormat="1" x14ac:dyDescent="0.25">
      <c r="A1324" s="470" t="s">
        <v>473</v>
      </c>
      <c r="B1324" s="636" t="s">
        <v>722</v>
      </c>
      <c r="C1324" s="22">
        <v>75.34</v>
      </c>
      <c r="D1324" s="77" t="s">
        <v>11</v>
      </c>
      <c r="E1324" s="886"/>
      <c r="F1324" s="423">
        <f t="shared" ref="F1324:F1330" si="147">ROUND(C1324*E1324,2)</f>
        <v>0</v>
      </c>
      <c r="G1324" s="277"/>
      <c r="H1324" s="277"/>
      <c r="L1324" s="316"/>
      <c r="M1324" s="317"/>
      <c r="N1324" s="318"/>
      <c r="O1324" s="319"/>
      <c r="P1324" s="319"/>
    </row>
    <row r="1325" spans="1:16" s="315" customFormat="1" x14ac:dyDescent="0.25">
      <c r="A1325" s="470" t="s">
        <v>474</v>
      </c>
      <c r="B1325" s="636" t="s">
        <v>713</v>
      </c>
      <c r="C1325" s="22">
        <v>103.65</v>
      </c>
      <c r="D1325" s="77" t="s">
        <v>11</v>
      </c>
      <c r="E1325" s="886"/>
      <c r="F1325" s="423">
        <f t="shared" si="147"/>
        <v>0</v>
      </c>
      <c r="G1325" s="277"/>
      <c r="H1325" s="277"/>
      <c r="L1325" s="316"/>
      <c r="M1325" s="317"/>
      <c r="N1325" s="318"/>
      <c r="O1325" s="319"/>
      <c r="P1325" s="319"/>
    </row>
    <row r="1326" spans="1:16" s="315" customFormat="1" x14ac:dyDescent="0.25">
      <c r="A1326" s="470" t="s">
        <v>1315</v>
      </c>
      <c r="B1326" s="636" t="s">
        <v>714</v>
      </c>
      <c r="C1326" s="22">
        <v>110.44</v>
      </c>
      <c r="D1326" s="77" t="s">
        <v>11</v>
      </c>
      <c r="E1326" s="886"/>
      <c r="F1326" s="423">
        <f t="shared" si="147"/>
        <v>0</v>
      </c>
      <c r="G1326" s="277"/>
      <c r="H1326" s="277"/>
      <c r="L1326" s="316"/>
      <c r="M1326" s="317"/>
      <c r="N1326" s="318"/>
      <c r="O1326" s="319"/>
      <c r="P1326" s="319"/>
    </row>
    <row r="1327" spans="1:16" s="315" customFormat="1" x14ac:dyDescent="0.25">
      <c r="A1327" s="470" t="s">
        <v>1316</v>
      </c>
      <c r="B1327" s="636" t="s">
        <v>32</v>
      </c>
      <c r="C1327" s="22">
        <v>137.80000000000001</v>
      </c>
      <c r="D1327" s="77" t="s">
        <v>13</v>
      </c>
      <c r="E1327" s="886"/>
      <c r="F1327" s="423">
        <f t="shared" si="147"/>
        <v>0</v>
      </c>
      <c r="G1327" s="277"/>
      <c r="H1327" s="277"/>
      <c r="L1327" s="316"/>
      <c r="M1327" s="317"/>
      <c r="N1327" s="318"/>
      <c r="O1327" s="319"/>
      <c r="P1327" s="319"/>
    </row>
    <row r="1328" spans="1:16" s="315" customFormat="1" x14ac:dyDescent="0.25">
      <c r="A1328" s="470" t="s">
        <v>1317</v>
      </c>
      <c r="B1328" s="636" t="s">
        <v>723</v>
      </c>
      <c r="C1328" s="22">
        <v>79.739999999999995</v>
      </c>
      <c r="D1328" s="77" t="s">
        <v>11</v>
      </c>
      <c r="E1328" s="886"/>
      <c r="F1328" s="423">
        <f t="shared" si="147"/>
        <v>0</v>
      </c>
      <c r="G1328" s="277"/>
      <c r="H1328" s="277"/>
      <c r="L1328" s="316"/>
      <c r="M1328" s="317"/>
      <c r="N1328" s="318"/>
      <c r="O1328" s="319"/>
      <c r="P1328" s="319"/>
    </row>
    <row r="1329" spans="1:16" s="315" customFormat="1" x14ac:dyDescent="0.25">
      <c r="A1329" s="470" t="s">
        <v>1318</v>
      </c>
      <c r="B1329" s="636" t="s">
        <v>715</v>
      </c>
      <c r="C1329" s="22">
        <v>18</v>
      </c>
      <c r="D1329" s="77" t="s">
        <v>13</v>
      </c>
      <c r="E1329" s="886"/>
      <c r="F1329" s="423">
        <f t="shared" si="147"/>
        <v>0</v>
      </c>
      <c r="G1329" s="277"/>
      <c r="H1329" s="277"/>
      <c r="L1329" s="316"/>
      <c r="M1329" s="317"/>
      <c r="N1329" s="318"/>
      <c r="O1329" s="319"/>
      <c r="P1329" s="319"/>
    </row>
    <row r="1330" spans="1:16" s="315" customFormat="1" x14ac:dyDescent="0.25">
      <c r="A1330" s="470" t="s">
        <v>1319</v>
      </c>
      <c r="B1330" s="636" t="s">
        <v>716</v>
      </c>
      <c r="C1330" s="22">
        <v>215.77</v>
      </c>
      <c r="D1330" s="77" t="s">
        <v>11</v>
      </c>
      <c r="E1330" s="886"/>
      <c r="F1330" s="423">
        <f t="shared" si="147"/>
        <v>0</v>
      </c>
      <c r="G1330" s="277"/>
      <c r="H1330" s="277"/>
      <c r="L1330" s="316"/>
      <c r="M1330" s="317"/>
      <c r="N1330" s="318"/>
      <c r="O1330" s="319"/>
      <c r="P1330" s="319"/>
    </row>
    <row r="1331" spans="1:16" s="315" customFormat="1" x14ac:dyDescent="0.25">
      <c r="A1331" s="470"/>
      <c r="B1331" s="636"/>
      <c r="C1331" s="22"/>
      <c r="D1331" s="77"/>
      <c r="E1331" s="886"/>
      <c r="F1331" s="423"/>
      <c r="G1331" s="277"/>
      <c r="H1331" s="277"/>
      <c r="L1331" s="316"/>
      <c r="M1331" s="317"/>
      <c r="N1331" s="318"/>
      <c r="O1331" s="319"/>
      <c r="P1331" s="319"/>
    </row>
    <row r="1332" spans="1:16" s="315" customFormat="1" x14ac:dyDescent="0.25">
      <c r="A1332" s="122">
        <v>9.6999999999999993</v>
      </c>
      <c r="B1332" s="421" t="s">
        <v>717</v>
      </c>
      <c r="C1332" s="422"/>
      <c r="D1332" s="704"/>
      <c r="E1332" s="876"/>
      <c r="F1332" s="423"/>
      <c r="G1332" s="277"/>
      <c r="H1332" s="277"/>
      <c r="L1332" s="316"/>
      <c r="M1332" s="317"/>
      <c r="N1332" s="318"/>
      <c r="O1332" s="319"/>
      <c r="P1332" s="319"/>
    </row>
    <row r="1333" spans="1:16" s="315" customFormat="1" x14ac:dyDescent="0.25">
      <c r="A1333" s="470" t="s">
        <v>475</v>
      </c>
      <c r="B1333" s="636" t="s">
        <v>718</v>
      </c>
      <c r="C1333" s="22">
        <v>1</v>
      </c>
      <c r="D1333" s="77" t="s">
        <v>12</v>
      </c>
      <c r="E1333" s="886"/>
      <c r="F1333" s="423">
        <f t="shared" ref="F1333:F1336" si="148">ROUND(C1333*E1333,2)</f>
        <v>0</v>
      </c>
      <c r="G1333" s="277"/>
      <c r="H1333" s="277"/>
      <c r="L1333" s="316"/>
      <c r="M1333" s="317"/>
      <c r="N1333" s="318"/>
      <c r="O1333" s="319"/>
      <c r="P1333" s="319"/>
    </row>
    <row r="1334" spans="1:16" s="315" customFormat="1" x14ac:dyDescent="0.25">
      <c r="A1334" s="470" t="s">
        <v>476</v>
      </c>
      <c r="B1334" s="636" t="s">
        <v>1308</v>
      </c>
      <c r="C1334" s="22">
        <v>1</v>
      </c>
      <c r="D1334" s="77" t="s">
        <v>12</v>
      </c>
      <c r="E1334" s="886"/>
      <c r="F1334" s="423">
        <f t="shared" si="148"/>
        <v>0</v>
      </c>
      <c r="G1334" s="277"/>
      <c r="H1334" s="277"/>
      <c r="L1334" s="316"/>
      <c r="M1334" s="317"/>
      <c r="N1334" s="318"/>
      <c r="O1334" s="319"/>
      <c r="P1334" s="319"/>
    </row>
    <row r="1335" spans="1:16" s="315" customFormat="1" x14ac:dyDescent="0.25">
      <c r="A1335" s="470"/>
      <c r="B1335" s="636" t="s">
        <v>419</v>
      </c>
      <c r="C1335" s="22"/>
      <c r="D1335" s="77"/>
      <c r="E1335" s="886"/>
      <c r="F1335" s="423"/>
      <c r="G1335" s="277"/>
      <c r="H1335" s="277"/>
      <c r="L1335" s="316"/>
      <c r="M1335" s="317"/>
      <c r="N1335" s="318"/>
      <c r="O1335" s="319"/>
      <c r="P1335" s="319"/>
    </row>
    <row r="1336" spans="1:16" s="315" customFormat="1" x14ac:dyDescent="0.25">
      <c r="A1336" s="122">
        <v>9.8000000000000007</v>
      </c>
      <c r="B1336" s="469" t="s">
        <v>725</v>
      </c>
      <c r="C1336" s="422">
        <v>2</v>
      </c>
      <c r="D1336" s="704" t="s">
        <v>12</v>
      </c>
      <c r="E1336" s="876"/>
      <c r="F1336" s="423">
        <f t="shared" si="148"/>
        <v>0</v>
      </c>
      <c r="G1336" s="277"/>
      <c r="H1336" s="277"/>
      <c r="L1336" s="316"/>
      <c r="M1336" s="317"/>
      <c r="N1336" s="318"/>
      <c r="O1336" s="319"/>
      <c r="P1336" s="319"/>
    </row>
    <row r="1337" spans="1:16" s="315" customFormat="1" x14ac:dyDescent="0.25">
      <c r="A1337" s="122"/>
      <c r="B1337" s="469"/>
      <c r="C1337" s="422"/>
      <c r="D1337" s="706"/>
      <c r="E1337" s="876"/>
      <c r="F1337" s="423"/>
      <c r="G1337" s="277"/>
      <c r="H1337" s="277"/>
      <c r="L1337" s="316"/>
      <c r="M1337" s="317"/>
      <c r="N1337" s="318"/>
      <c r="O1337" s="319"/>
      <c r="P1337" s="319"/>
    </row>
    <row r="1338" spans="1:16" s="315" customFormat="1" x14ac:dyDescent="0.25">
      <c r="A1338" s="102"/>
      <c r="B1338" s="707"/>
      <c r="C1338" s="634"/>
      <c r="D1338" s="634"/>
      <c r="E1338" s="914"/>
      <c r="F1338" s="663"/>
      <c r="G1338" s="277"/>
      <c r="H1338" s="277"/>
      <c r="L1338" s="377"/>
      <c r="M1338" s="378"/>
      <c r="N1338" s="318"/>
      <c r="O1338" s="379"/>
      <c r="P1338" s="379"/>
    </row>
    <row r="1339" spans="1:16" s="315" customFormat="1" x14ac:dyDescent="0.25">
      <c r="A1339" s="99">
        <v>10</v>
      </c>
      <c r="B1339" s="708" t="s">
        <v>1372</v>
      </c>
      <c r="C1339" s="22"/>
      <c r="D1339" s="77"/>
      <c r="E1339" s="886"/>
      <c r="F1339" s="423"/>
      <c r="G1339" s="277"/>
      <c r="H1339" s="277"/>
      <c r="L1339" s="377"/>
      <c r="M1339" s="378"/>
      <c r="N1339" s="318"/>
      <c r="O1339" s="379"/>
      <c r="P1339" s="379"/>
    </row>
    <row r="1340" spans="1:16" s="308" customFormat="1" x14ac:dyDescent="0.25">
      <c r="A1340" s="709">
        <v>10.1</v>
      </c>
      <c r="B1340" s="710" t="s">
        <v>402</v>
      </c>
      <c r="C1340" s="711"/>
      <c r="D1340" s="712"/>
      <c r="E1340" s="915"/>
      <c r="F1340" s="713"/>
      <c r="G1340" s="305"/>
      <c r="H1340" s="277"/>
      <c r="I1340" s="307"/>
    </row>
    <row r="1341" spans="1:16" s="308" customFormat="1" x14ac:dyDescent="0.25">
      <c r="A1341" s="714" t="s">
        <v>229</v>
      </c>
      <c r="B1341" s="372" t="s">
        <v>182</v>
      </c>
      <c r="C1341" s="715">
        <v>1</v>
      </c>
      <c r="D1341" s="716" t="s">
        <v>159</v>
      </c>
      <c r="E1341" s="877"/>
      <c r="F1341" s="717">
        <f t="shared" ref="F1341" si="149">ROUND(C1341*E1341,2)</f>
        <v>0</v>
      </c>
      <c r="G1341" s="305"/>
      <c r="H1341" s="277"/>
      <c r="I1341" s="307"/>
    </row>
    <row r="1342" spans="1:16" s="308" customFormat="1" x14ac:dyDescent="0.25">
      <c r="A1342" s="714"/>
      <c r="B1342" s="372"/>
      <c r="C1342" s="715"/>
      <c r="D1342" s="718"/>
      <c r="E1342" s="877"/>
      <c r="F1342" s="717"/>
      <c r="G1342" s="305"/>
      <c r="H1342" s="277"/>
      <c r="I1342" s="307"/>
    </row>
    <row r="1343" spans="1:16" s="308" customFormat="1" x14ac:dyDescent="0.25">
      <c r="A1343" s="719">
        <v>10.199999999999999</v>
      </c>
      <c r="B1343" s="720" t="s">
        <v>23</v>
      </c>
      <c r="C1343" s="715"/>
      <c r="D1343" s="716"/>
      <c r="E1343" s="916"/>
      <c r="F1343" s="717"/>
      <c r="G1343" s="305"/>
      <c r="H1343" s="277"/>
      <c r="I1343" s="307"/>
    </row>
    <row r="1344" spans="1:16" s="308" customFormat="1" x14ac:dyDescent="0.25">
      <c r="A1344" s="721" t="s">
        <v>486</v>
      </c>
      <c r="B1344" s="665" t="s">
        <v>569</v>
      </c>
      <c r="C1344" s="715">
        <f>1.1*0.6*(5.5*2+4.05*2)+(0.55*3.5*2.05)</f>
        <v>16.55</v>
      </c>
      <c r="D1344" s="716" t="s">
        <v>7</v>
      </c>
      <c r="E1344" s="877"/>
      <c r="F1344" s="717">
        <f t="shared" ref="F1344:F1347" si="150">ROUND(C1344*E1344,2)</f>
        <v>0</v>
      </c>
      <c r="G1344" s="305"/>
      <c r="H1344" s="277"/>
      <c r="I1344" s="307"/>
    </row>
    <row r="1345" spans="1:9" s="308" customFormat="1" x14ac:dyDescent="0.25">
      <c r="A1345" s="721" t="s">
        <v>487</v>
      </c>
      <c r="B1345" s="372" t="s">
        <v>1376</v>
      </c>
      <c r="C1345" s="715">
        <f>0.7*0.4*(5.5*2+4.05*2)</f>
        <v>5.35</v>
      </c>
      <c r="D1345" s="718" t="s">
        <v>8</v>
      </c>
      <c r="E1345" s="877"/>
      <c r="F1345" s="717">
        <f t="shared" si="150"/>
        <v>0</v>
      </c>
      <c r="G1345" s="305"/>
      <c r="H1345" s="277"/>
      <c r="I1345" s="307"/>
    </row>
    <row r="1346" spans="1:9" s="308" customFormat="1" x14ac:dyDescent="0.25">
      <c r="A1346" s="721" t="s">
        <v>488</v>
      </c>
      <c r="B1346" s="372" t="s">
        <v>1377</v>
      </c>
      <c r="C1346" s="715">
        <f>0.7*0.4*(5.5*2+4.05*2)</f>
        <v>5.35</v>
      </c>
      <c r="D1346" s="718" t="s">
        <v>8</v>
      </c>
      <c r="E1346" s="877"/>
      <c r="F1346" s="717">
        <f t="shared" si="150"/>
        <v>0</v>
      </c>
      <c r="G1346" s="305"/>
      <c r="H1346" s="277"/>
      <c r="I1346" s="307"/>
    </row>
    <row r="1347" spans="1:9" s="308" customFormat="1" ht="17.25" customHeight="1" x14ac:dyDescent="0.25">
      <c r="A1347" s="721" t="s">
        <v>641</v>
      </c>
      <c r="B1347" s="699" t="s">
        <v>508</v>
      </c>
      <c r="C1347" s="715">
        <f>+(C1344-C1345)*1.3</f>
        <v>14.56</v>
      </c>
      <c r="D1347" s="722" t="s">
        <v>1378</v>
      </c>
      <c r="E1347" s="877"/>
      <c r="F1347" s="717">
        <f t="shared" si="150"/>
        <v>0</v>
      </c>
      <c r="G1347" s="305"/>
      <c r="H1347" s="277"/>
      <c r="I1347" s="307"/>
    </row>
    <row r="1348" spans="1:9" s="308" customFormat="1" x14ac:dyDescent="0.25">
      <c r="A1348" s="721"/>
      <c r="B1348" s="372"/>
      <c r="C1348" s="715"/>
      <c r="D1348" s="718"/>
      <c r="E1348" s="877"/>
      <c r="F1348" s="717"/>
      <c r="G1348" s="305"/>
      <c r="H1348" s="277"/>
      <c r="I1348" s="307"/>
    </row>
    <row r="1349" spans="1:9" s="308" customFormat="1" x14ac:dyDescent="0.25">
      <c r="A1349" s="719">
        <v>10.3</v>
      </c>
      <c r="B1349" s="710" t="s">
        <v>1379</v>
      </c>
      <c r="C1349" s="715"/>
      <c r="D1349" s="718"/>
      <c r="E1349" s="877"/>
      <c r="F1349" s="717"/>
      <c r="G1349" s="305"/>
      <c r="H1349" s="277"/>
      <c r="I1349" s="307"/>
    </row>
    <row r="1350" spans="1:9" s="308" customFormat="1" x14ac:dyDescent="0.25">
      <c r="A1350" s="721" t="s">
        <v>489</v>
      </c>
      <c r="B1350" s="372" t="s">
        <v>1405</v>
      </c>
      <c r="C1350" s="715">
        <f>(5.5*2+4.05*2)*0.6*0.05</f>
        <v>0.56999999999999995</v>
      </c>
      <c r="D1350" s="716" t="s">
        <v>1380</v>
      </c>
      <c r="E1350" s="21"/>
      <c r="F1350" s="717">
        <f t="shared" ref="F1350:F1358" si="151">ROUND(C1350*E1350,2)</f>
        <v>0</v>
      </c>
      <c r="G1350" s="305"/>
      <c r="H1350" s="277"/>
      <c r="I1350" s="307"/>
    </row>
    <row r="1351" spans="1:9" s="308" customFormat="1" x14ac:dyDescent="0.25">
      <c r="A1351" s="721" t="s">
        <v>490</v>
      </c>
      <c r="B1351" s="372" t="s">
        <v>269</v>
      </c>
      <c r="C1351" s="715">
        <f>(5.5*2+4.05*2)*0.6*0.3</f>
        <v>3.44</v>
      </c>
      <c r="D1351" s="716" t="s">
        <v>1380</v>
      </c>
      <c r="E1351" s="917"/>
      <c r="F1351" s="717">
        <f t="shared" ref="F1351:F1352" si="152">ROUND(E1351*C1351,2)</f>
        <v>0</v>
      </c>
      <c r="G1351" s="305"/>
      <c r="H1351" s="277"/>
      <c r="I1351" s="307"/>
    </row>
    <row r="1352" spans="1:9" s="308" customFormat="1" x14ac:dyDescent="0.25">
      <c r="A1352" s="721" t="s">
        <v>491</v>
      </c>
      <c r="B1352" s="372" t="s">
        <v>1381</v>
      </c>
      <c r="C1352" s="715">
        <f>(5.5*2+4.05*2)*0.6*0.3</f>
        <v>3.44</v>
      </c>
      <c r="D1352" s="716" t="s">
        <v>1380</v>
      </c>
      <c r="E1352" s="917"/>
      <c r="F1352" s="717">
        <f t="shared" si="152"/>
        <v>0</v>
      </c>
      <c r="G1352" s="305"/>
      <c r="H1352" s="277"/>
      <c r="I1352" s="307"/>
    </row>
    <row r="1353" spans="1:9" s="308" customFormat="1" x14ac:dyDescent="0.25">
      <c r="A1353" s="721" t="s">
        <v>492</v>
      </c>
      <c r="B1353" s="372" t="s">
        <v>1382</v>
      </c>
      <c r="C1353" s="715">
        <f>(0.6*0.2)*4.3*2</f>
        <v>1.03</v>
      </c>
      <c r="D1353" s="716" t="s">
        <v>1380</v>
      </c>
      <c r="E1353" s="917"/>
      <c r="F1353" s="717">
        <f t="shared" si="151"/>
        <v>0</v>
      </c>
      <c r="G1353" s="305"/>
      <c r="H1353" s="277"/>
      <c r="I1353" s="307"/>
    </row>
    <row r="1354" spans="1:9" s="308" customFormat="1" x14ac:dyDescent="0.25">
      <c r="A1354" s="721" t="s">
        <v>493</v>
      </c>
      <c r="B1354" s="372" t="s">
        <v>1383</v>
      </c>
      <c r="C1354" s="715">
        <f>(0.2*0.2)*4.3*2</f>
        <v>0.34</v>
      </c>
      <c r="D1354" s="716" t="s">
        <v>1380</v>
      </c>
      <c r="E1354" s="917"/>
      <c r="F1354" s="717">
        <f t="shared" si="151"/>
        <v>0</v>
      </c>
      <c r="G1354" s="305"/>
      <c r="H1354" s="277"/>
      <c r="I1354" s="307"/>
    </row>
    <row r="1355" spans="1:9" s="308" customFormat="1" x14ac:dyDescent="0.25">
      <c r="A1355" s="721" t="s">
        <v>1406</v>
      </c>
      <c r="B1355" s="372" t="s">
        <v>1384</v>
      </c>
      <c r="C1355" s="715">
        <f>2.2*0.61*0.2</f>
        <v>0.27</v>
      </c>
      <c r="D1355" s="716" t="s">
        <v>1380</v>
      </c>
      <c r="E1355" s="917"/>
      <c r="F1355" s="717">
        <f t="shared" si="151"/>
        <v>0</v>
      </c>
      <c r="G1355" s="305"/>
      <c r="H1355" s="277"/>
      <c r="I1355" s="307"/>
    </row>
    <row r="1356" spans="1:9" s="308" customFormat="1" x14ac:dyDescent="0.25">
      <c r="A1356" s="721" t="s">
        <v>1407</v>
      </c>
      <c r="B1356" s="372" t="s">
        <v>1385</v>
      </c>
      <c r="C1356" s="715">
        <f>(4.7+1.28+0.97+4.7+1.5)*(0.2*0.2)</f>
        <v>0.53</v>
      </c>
      <c r="D1356" s="716" t="s">
        <v>1380</v>
      </c>
      <c r="E1356" s="917"/>
      <c r="F1356" s="717">
        <f t="shared" si="151"/>
        <v>0</v>
      </c>
      <c r="G1356" s="305"/>
      <c r="H1356" s="277"/>
      <c r="I1356" s="307"/>
    </row>
    <row r="1357" spans="1:9" s="308" customFormat="1" x14ac:dyDescent="0.25">
      <c r="A1357" s="721" t="s">
        <v>1408</v>
      </c>
      <c r="B1357" s="372" t="s">
        <v>1386</v>
      </c>
      <c r="C1357" s="715">
        <f>+(4.7+3.55+4.7+4.45)*0.2*0.2</f>
        <v>0.7</v>
      </c>
      <c r="D1357" s="716" t="s">
        <v>1380</v>
      </c>
      <c r="E1357" s="917"/>
      <c r="F1357" s="717">
        <f t="shared" si="151"/>
        <v>0</v>
      </c>
      <c r="G1357" s="305"/>
      <c r="H1357" s="277"/>
      <c r="I1357" s="307"/>
    </row>
    <row r="1358" spans="1:9" s="308" customFormat="1" x14ac:dyDescent="0.25">
      <c r="A1358" s="721" t="s">
        <v>1409</v>
      </c>
      <c r="B1358" s="372" t="s">
        <v>1387</v>
      </c>
      <c r="C1358" s="715">
        <f>6.3*6.05*0.15</f>
        <v>5.72</v>
      </c>
      <c r="D1358" s="716" t="s">
        <v>1380</v>
      </c>
      <c r="E1358" s="917"/>
      <c r="F1358" s="717">
        <f t="shared" si="151"/>
        <v>0</v>
      </c>
      <c r="G1358" s="305"/>
      <c r="H1358" s="277"/>
      <c r="I1358" s="307"/>
    </row>
    <row r="1359" spans="1:9" s="308" customFormat="1" ht="25.5" x14ac:dyDescent="0.25">
      <c r="A1359" s="721" t="s">
        <v>1410</v>
      </c>
      <c r="B1359" s="372" t="s">
        <v>1388</v>
      </c>
      <c r="C1359" s="715">
        <f>4.7*4.45*0.1</f>
        <v>2.09</v>
      </c>
      <c r="D1359" s="716" t="s">
        <v>1380</v>
      </c>
      <c r="E1359" s="877"/>
      <c r="F1359" s="717">
        <f>ROUND(C1359*E1359,2)</f>
        <v>0</v>
      </c>
      <c r="G1359" s="305"/>
      <c r="H1359" s="277"/>
      <c r="I1359" s="307"/>
    </row>
    <row r="1360" spans="1:9" s="308" customFormat="1" x14ac:dyDescent="0.25">
      <c r="A1360" s="721"/>
      <c r="B1360" s="372"/>
      <c r="C1360" s="715"/>
      <c r="D1360" s="716"/>
      <c r="E1360" s="877"/>
      <c r="F1360" s="717"/>
      <c r="G1360" s="305"/>
      <c r="H1360" s="277"/>
      <c r="I1360" s="307"/>
    </row>
    <row r="1361" spans="1:9" s="308" customFormat="1" x14ac:dyDescent="0.25">
      <c r="A1361" s="719">
        <v>10.4</v>
      </c>
      <c r="B1361" s="710" t="s">
        <v>1389</v>
      </c>
      <c r="C1361" s="715"/>
      <c r="D1361" s="718"/>
      <c r="E1361" s="877"/>
      <c r="F1361" s="717"/>
      <c r="G1361" s="305"/>
      <c r="H1361" s="277"/>
      <c r="I1361" s="307"/>
    </row>
    <row r="1362" spans="1:9" s="308" customFormat="1" x14ac:dyDescent="0.25">
      <c r="A1362" s="721" t="s">
        <v>494</v>
      </c>
      <c r="B1362" s="372" t="s">
        <v>1390</v>
      </c>
      <c r="C1362" s="715">
        <f>0.6*(4.7+3.55+4.7+4.45)</f>
        <v>10.44</v>
      </c>
      <c r="D1362" s="716" t="s">
        <v>11</v>
      </c>
      <c r="E1362" s="877"/>
      <c r="F1362" s="717">
        <f t="shared" ref="F1362:F1364" si="153">ROUND(E1362*C1362,2)</f>
        <v>0</v>
      </c>
      <c r="G1362" s="305"/>
      <c r="H1362" s="277"/>
      <c r="I1362" s="307"/>
    </row>
    <row r="1363" spans="1:9" s="308" customFormat="1" x14ac:dyDescent="0.25">
      <c r="A1363" s="721" t="s">
        <v>495</v>
      </c>
      <c r="B1363" s="372" t="s">
        <v>1391</v>
      </c>
      <c r="C1363" s="715">
        <f>+(4.7+3.55+4.7+1.28+0.97)*3.6-(3.6*0.6)*2-(1.5*1.6)-(13.15*0.2)</f>
        <v>45.37</v>
      </c>
      <c r="D1363" s="716" t="s">
        <v>11</v>
      </c>
      <c r="E1363" s="877"/>
      <c r="F1363" s="717">
        <f t="shared" si="153"/>
        <v>0</v>
      </c>
      <c r="G1363" s="305"/>
      <c r="H1363" s="277"/>
      <c r="I1363" s="307"/>
    </row>
    <row r="1364" spans="1:9" s="308" customFormat="1" x14ac:dyDescent="0.25">
      <c r="A1364" s="721" t="s">
        <v>1411</v>
      </c>
      <c r="B1364" s="372" t="s">
        <v>1392</v>
      </c>
      <c r="C1364" s="715">
        <f>(3.6+3.55)*0.6</f>
        <v>4.29</v>
      </c>
      <c r="D1364" s="716" t="s">
        <v>11</v>
      </c>
      <c r="E1364" s="877"/>
      <c r="F1364" s="717">
        <f t="shared" si="153"/>
        <v>0</v>
      </c>
      <c r="G1364" s="305"/>
      <c r="H1364" s="277"/>
      <c r="I1364" s="307"/>
    </row>
    <row r="1365" spans="1:9" s="308" customFormat="1" x14ac:dyDescent="0.25">
      <c r="A1365" s="721"/>
      <c r="B1365" s="372"/>
      <c r="C1365" s="715"/>
      <c r="D1365" s="716"/>
      <c r="E1365" s="877"/>
      <c r="F1365" s="717"/>
      <c r="G1365" s="305"/>
      <c r="H1365" s="277"/>
      <c r="I1365" s="307"/>
    </row>
    <row r="1366" spans="1:9" s="308" customFormat="1" x14ac:dyDescent="0.25">
      <c r="A1366" s="719">
        <v>10.5</v>
      </c>
      <c r="B1366" s="723" t="s">
        <v>27</v>
      </c>
      <c r="C1366" s="724"/>
      <c r="D1366" s="725"/>
      <c r="E1366" s="918"/>
      <c r="F1366" s="726"/>
      <c r="G1366" s="305"/>
      <c r="H1366" s="277"/>
      <c r="I1366" s="307"/>
    </row>
    <row r="1367" spans="1:9" s="308" customFormat="1" x14ac:dyDescent="0.25">
      <c r="A1367" s="721" t="s">
        <v>230</v>
      </c>
      <c r="B1367" s="372" t="s">
        <v>83</v>
      </c>
      <c r="C1367" s="715">
        <f>20.92+(18.3*3.6)-(2.2*2.77)-(3.6*0.6*2)-(1.5*1.6)+(3.5*2+2.15)*0.1</f>
        <v>74.900000000000006</v>
      </c>
      <c r="D1367" s="716" t="s">
        <v>11</v>
      </c>
      <c r="E1367" s="877"/>
      <c r="F1367" s="717">
        <f t="shared" ref="F1367:F1375" si="154">ROUND(E1367*C1367,2)</f>
        <v>0</v>
      </c>
      <c r="G1367" s="305"/>
      <c r="H1367" s="277"/>
      <c r="I1367" s="307"/>
    </row>
    <row r="1368" spans="1:9" s="308" customFormat="1" x14ac:dyDescent="0.25">
      <c r="A1368" s="721" t="s">
        <v>231</v>
      </c>
      <c r="B1368" s="372" t="s">
        <v>58</v>
      </c>
      <c r="C1368" s="715">
        <f>+(19.9*3.6)-(3.6*0.6*2)-(1.6*1.5)-(2.2*2.77)+13.37</f>
        <v>72.2</v>
      </c>
      <c r="D1368" s="716" t="s">
        <v>11</v>
      </c>
      <c r="E1368" s="877"/>
      <c r="F1368" s="717">
        <f t="shared" si="154"/>
        <v>0</v>
      </c>
      <c r="G1368" s="305"/>
      <c r="H1368" s="277"/>
      <c r="I1368" s="307"/>
    </row>
    <row r="1369" spans="1:9" s="308" customFormat="1" x14ac:dyDescent="0.25">
      <c r="A1369" s="721" t="s">
        <v>496</v>
      </c>
      <c r="B1369" s="372" t="s">
        <v>259</v>
      </c>
      <c r="C1369" s="715">
        <v>38.119999999999997</v>
      </c>
      <c r="D1369" s="716" t="s">
        <v>11</v>
      </c>
      <c r="E1369" s="877"/>
      <c r="F1369" s="717">
        <f t="shared" si="154"/>
        <v>0</v>
      </c>
      <c r="G1369" s="305"/>
      <c r="H1369" s="277"/>
      <c r="I1369" s="307"/>
    </row>
    <row r="1370" spans="1:9" s="308" customFormat="1" x14ac:dyDescent="0.25">
      <c r="A1370" s="721" t="s">
        <v>1412</v>
      </c>
      <c r="B1370" s="372" t="s">
        <v>1393</v>
      </c>
      <c r="C1370" s="715">
        <f>(0.65*2+0.46*2+0.2*6)*3.6+(20.92)+(4.7*2+3.55)*0.2*2+(1.5*0.2*2)+13.37+(0.61*2.2)*2</f>
        <v>55.07</v>
      </c>
      <c r="D1370" s="716" t="s">
        <v>11</v>
      </c>
      <c r="E1370" s="877"/>
      <c r="F1370" s="717">
        <f t="shared" si="154"/>
        <v>0</v>
      </c>
      <c r="G1370" s="305"/>
      <c r="H1370" s="277"/>
      <c r="I1370" s="307"/>
    </row>
    <row r="1371" spans="1:9" s="308" customFormat="1" x14ac:dyDescent="0.25">
      <c r="A1371" s="721" t="s">
        <v>1413</v>
      </c>
      <c r="B1371" s="372" t="s">
        <v>32</v>
      </c>
      <c r="C1371" s="715">
        <f>2.2*4+2.77*2+3.6*4+1.6*4+1.5*4</f>
        <v>41.14</v>
      </c>
      <c r="D1371" s="716" t="s">
        <v>13</v>
      </c>
      <c r="E1371" s="877"/>
      <c r="F1371" s="717">
        <f t="shared" si="154"/>
        <v>0</v>
      </c>
      <c r="G1371" s="305"/>
      <c r="H1371" s="277"/>
      <c r="I1371" s="307"/>
    </row>
    <row r="1372" spans="1:9" s="308" customFormat="1" x14ac:dyDescent="0.25">
      <c r="A1372" s="721" t="s">
        <v>1414</v>
      </c>
      <c r="B1372" s="372" t="s">
        <v>65</v>
      </c>
      <c r="C1372" s="715">
        <f>6.3*4</f>
        <v>25.2</v>
      </c>
      <c r="D1372" s="716" t="s">
        <v>13</v>
      </c>
      <c r="E1372" s="877"/>
      <c r="F1372" s="717">
        <f t="shared" si="154"/>
        <v>0</v>
      </c>
      <c r="G1372" s="305"/>
      <c r="H1372" s="277"/>
      <c r="I1372" s="307"/>
    </row>
    <row r="1373" spans="1:9" s="308" customFormat="1" x14ac:dyDescent="0.25">
      <c r="A1373" s="721" t="s">
        <v>1415</v>
      </c>
      <c r="B1373" s="372" t="s">
        <v>715</v>
      </c>
      <c r="C1373" s="715">
        <f>6*4</f>
        <v>24</v>
      </c>
      <c r="D1373" s="716" t="s">
        <v>13</v>
      </c>
      <c r="E1373" s="877"/>
      <c r="F1373" s="717">
        <f t="shared" si="154"/>
        <v>0</v>
      </c>
      <c r="G1373" s="305"/>
      <c r="H1373" s="277"/>
      <c r="I1373" s="307"/>
    </row>
    <row r="1374" spans="1:9" s="308" customFormat="1" ht="14.25" x14ac:dyDescent="0.25">
      <c r="A1374" s="721" t="s">
        <v>1416</v>
      </c>
      <c r="B1374" s="727" t="s">
        <v>1394</v>
      </c>
      <c r="C1374" s="715">
        <v>2</v>
      </c>
      <c r="D1374" s="716" t="s">
        <v>12</v>
      </c>
      <c r="E1374" s="877"/>
      <c r="F1374" s="717">
        <f t="shared" si="154"/>
        <v>0</v>
      </c>
      <c r="G1374" s="305"/>
      <c r="H1374" s="277"/>
      <c r="I1374" s="307"/>
    </row>
    <row r="1375" spans="1:9" s="308" customFormat="1" x14ac:dyDescent="0.25">
      <c r="A1375" s="721" t="s">
        <v>1417</v>
      </c>
      <c r="B1375" s="372" t="s">
        <v>1395</v>
      </c>
      <c r="C1375" s="715">
        <f>+C1368+C1367+(3.6*0.6*2*2)</f>
        <v>155.74</v>
      </c>
      <c r="D1375" s="716" t="s">
        <v>11</v>
      </c>
      <c r="E1375" s="877"/>
      <c r="F1375" s="717">
        <f t="shared" si="154"/>
        <v>0</v>
      </c>
      <c r="G1375" s="305"/>
      <c r="H1375" s="277"/>
      <c r="I1375" s="307"/>
    </row>
    <row r="1376" spans="1:9" s="308" customFormat="1" x14ac:dyDescent="0.25">
      <c r="A1376" s="721"/>
      <c r="B1376" s="372"/>
      <c r="C1376" s="715"/>
      <c r="D1376" s="716"/>
      <c r="E1376" s="877"/>
      <c r="F1376" s="717">
        <v>0</v>
      </c>
      <c r="G1376" s="305"/>
      <c r="H1376" s="277"/>
      <c r="I1376" s="307"/>
    </row>
    <row r="1377" spans="1:9" s="308" customFormat="1" x14ac:dyDescent="0.25">
      <c r="A1377" s="719">
        <v>10.6</v>
      </c>
      <c r="B1377" s="728" t="s">
        <v>1396</v>
      </c>
      <c r="C1377" s="724">
        <f>6.3*4*0.8</f>
        <v>20.16</v>
      </c>
      <c r="D1377" s="729" t="s">
        <v>11</v>
      </c>
      <c r="E1377" s="919"/>
      <c r="F1377" s="247">
        <f>ROUND(E1377*C1377,2)</f>
        <v>0</v>
      </c>
      <c r="G1377" s="305"/>
      <c r="H1377" s="277"/>
      <c r="I1377" s="307"/>
    </row>
    <row r="1378" spans="1:9" s="308" customFormat="1" x14ac:dyDescent="0.25">
      <c r="A1378" s="721"/>
      <c r="B1378" s="372"/>
      <c r="C1378" s="715"/>
      <c r="D1378" s="716"/>
      <c r="E1378" s="877"/>
      <c r="F1378" s="717"/>
      <c r="G1378" s="305"/>
      <c r="H1378" s="277"/>
      <c r="I1378" s="307"/>
    </row>
    <row r="1379" spans="1:9" s="308" customFormat="1" x14ac:dyDescent="0.25">
      <c r="A1379" s="719">
        <v>10.7</v>
      </c>
      <c r="B1379" s="723" t="s">
        <v>1397</v>
      </c>
      <c r="C1379" s="724"/>
      <c r="D1379" s="730"/>
      <c r="E1379" s="920"/>
      <c r="F1379" s="726"/>
      <c r="G1379" s="305"/>
      <c r="H1379" s="277"/>
      <c r="I1379" s="307"/>
    </row>
    <row r="1380" spans="1:9" s="308" customFormat="1" x14ac:dyDescent="0.25">
      <c r="A1380" s="721" t="s">
        <v>232</v>
      </c>
      <c r="B1380" s="372" t="s">
        <v>1398</v>
      </c>
      <c r="C1380" s="724">
        <v>1</v>
      </c>
      <c r="D1380" s="729" t="s">
        <v>12</v>
      </c>
      <c r="E1380" s="877"/>
      <c r="F1380" s="717">
        <f t="shared" ref="F1380" si="155">+ROUND(C1380*E1380,2)</f>
        <v>0</v>
      </c>
      <c r="G1380" s="305"/>
      <c r="H1380" s="277"/>
      <c r="I1380" s="307"/>
    </row>
    <row r="1381" spans="1:9" s="308" customFormat="1" x14ac:dyDescent="0.25">
      <c r="A1381" s="721" t="s">
        <v>497</v>
      </c>
      <c r="B1381" s="372" t="s">
        <v>1399</v>
      </c>
      <c r="C1381" s="724">
        <v>1</v>
      </c>
      <c r="D1381" s="730" t="s">
        <v>12</v>
      </c>
      <c r="E1381" s="877"/>
      <c r="F1381" s="717">
        <f t="shared" ref="F1381" si="156">ROUND(E1381*C1381,2)</f>
        <v>0</v>
      </c>
      <c r="G1381" s="305"/>
      <c r="H1381" s="277"/>
      <c r="I1381" s="307"/>
    </row>
    <row r="1382" spans="1:9" s="308" customFormat="1" x14ac:dyDescent="0.25">
      <c r="A1382" s="721"/>
      <c r="B1382" s="372"/>
      <c r="C1382" s="715"/>
      <c r="D1382" s="716"/>
      <c r="E1382" s="877"/>
      <c r="F1382" s="717"/>
      <c r="G1382" s="305"/>
      <c r="H1382" s="277"/>
      <c r="I1382" s="307"/>
    </row>
    <row r="1383" spans="1:9" s="308" customFormat="1" x14ac:dyDescent="0.25">
      <c r="A1383" s="719">
        <v>10.8</v>
      </c>
      <c r="B1383" s="723" t="s">
        <v>1400</v>
      </c>
      <c r="C1383" s="731"/>
      <c r="D1383" s="730"/>
      <c r="E1383" s="918"/>
      <c r="F1383" s="726"/>
      <c r="G1383" s="305"/>
      <c r="H1383" s="277"/>
      <c r="I1383" s="307"/>
    </row>
    <row r="1384" spans="1:9" s="308" customFormat="1" x14ac:dyDescent="0.25">
      <c r="A1384" s="721" t="s">
        <v>1418</v>
      </c>
      <c r="B1384" s="372" t="s">
        <v>1401</v>
      </c>
      <c r="C1384" s="715">
        <v>4</v>
      </c>
      <c r="D1384" s="716" t="s">
        <v>12</v>
      </c>
      <c r="E1384" s="877"/>
      <c r="F1384" s="717">
        <f t="shared" ref="F1384:F1385" si="157">ROUND(E1384*C1384,2)</f>
        <v>0</v>
      </c>
      <c r="G1384" s="305"/>
      <c r="H1384" s="277"/>
      <c r="I1384" s="307"/>
    </row>
    <row r="1385" spans="1:9" s="308" customFormat="1" x14ac:dyDescent="0.25">
      <c r="A1385" s="721" t="s">
        <v>1419</v>
      </c>
      <c r="B1385" s="372" t="s">
        <v>1402</v>
      </c>
      <c r="C1385" s="715">
        <v>2</v>
      </c>
      <c r="D1385" s="716" t="s">
        <v>12</v>
      </c>
      <c r="E1385" s="877"/>
      <c r="F1385" s="717">
        <f t="shared" si="157"/>
        <v>0</v>
      </c>
      <c r="G1385" s="305"/>
      <c r="H1385" s="277"/>
      <c r="I1385" s="307"/>
    </row>
    <row r="1386" spans="1:9" s="308" customFormat="1" x14ac:dyDescent="0.25">
      <c r="A1386" s="721" t="s">
        <v>1420</v>
      </c>
      <c r="B1386" s="372" t="s">
        <v>200</v>
      </c>
      <c r="C1386" s="715">
        <v>1</v>
      </c>
      <c r="D1386" s="716" t="s">
        <v>12</v>
      </c>
      <c r="E1386" s="877"/>
      <c r="F1386" s="717">
        <f t="shared" ref="F1386" si="158">C1386*E1386</f>
        <v>0</v>
      </c>
      <c r="G1386" s="305"/>
      <c r="H1386" s="277"/>
      <c r="I1386" s="307"/>
    </row>
    <row r="1387" spans="1:9" s="308" customFormat="1" x14ac:dyDescent="0.25">
      <c r="A1387" s="721" t="s">
        <v>1421</v>
      </c>
      <c r="B1387" s="372" t="s">
        <v>1403</v>
      </c>
      <c r="C1387" s="715">
        <v>1</v>
      </c>
      <c r="D1387" s="716" t="s">
        <v>12</v>
      </c>
      <c r="E1387" s="877"/>
      <c r="F1387" s="717">
        <f>ROUND(C1387*E1387,2)</f>
        <v>0</v>
      </c>
      <c r="G1387" s="305"/>
      <c r="H1387" s="277"/>
      <c r="I1387" s="307"/>
    </row>
    <row r="1388" spans="1:9" s="308" customFormat="1" x14ac:dyDescent="0.25">
      <c r="A1388" s="721"/>
      <c r="B1388" s="372"/>
      <c r="C1388" s="715"/>
      <c r="D1388" s="716"/>
      <c r="E1388" s="877"/>
      <c r="F1388" s="717"/>
      <c r="G1388" s="305"/>
      <c r="H1388" s="277"/>
      <c r="I1388" s="307"/>
    </row>
    <row r="1389" spans="1:9" s="308" customFormat="1" x14ac:dyDescent="0.25">
      <c r="A1389" s="719">
        <v>10.9</v>
      </c>
      <c r="B1389" s="732" t="s">
        <v>1404</v>
      </c>
      <c r="C1389" s="733">
        <v>1</v>
      </c>
      <c r="D1389" s="730" t="s">
        <v>12</v>
      </c>
      <c r="E1389" s="921"/>
      <c r="F1389" s="247">
        <f t="shared" ref="F1389" si="159">ROUND(E1389*C1389,2)</f>
        <v>0</v>
      </c>
      <c r="G1389" s="305"/>
      <c r="H1389" s="277"/>
      <c r="I1389" s="307"/>
    </row>
    <row r="1390" spans="1:9" s="308" customFormat="1" x14ac:dyDescent="0.25">
      <c r="A1390" s="734"/>
      <c r="B1390" s="732"/>
      <c r="C1390" s="733"/>
      <c r="D1390" s="735"/>
      <c r="E1390" s="921"/>
      <c r="F1390" s="249"/>
      <c r="G1390" s="305"/>
      <c r="H1390" s="277"/>
      <c r="I1390" s="307"/>
    </row>
    <row r="1391" spans="1:9" s="308" customFormat="1" x14ac:dyDescent="0.25">
      <c r="A1391" s="734"/>
      <c r="B1391" s="732"/>
      <c r="C1391" s="733"/>
      <c r="D1391" s="735"/>
      <c r="E1391" s="921"/>
      <c r="F1391" s="249"/>
      <c r="G1391" s="305"/>
      <c r="H1391" s="277"/>
      <c r="I1391" s="307"/>
    </row>
    <row r="1392" spans="1:9" s="308" customFormat="1" x14ac:dyDescent="0.25">
      <c r="A1392" s="719">
        <v>11</v>
      </c>
      <c r="B1392" s="732" t="s">
        <v>1423</v>
      </c>
      <c r="C1392" s="733"/>
      <c r="D1392" s="730"/>
      <c r="E1392" s="921"/>
      <c r="F1392" s="247"/>
      <c r="G1392" s="305"/>
      <c r="H1392" s="277"/>
      <c r="I1392" s="307"/>
    </row>
    <row r="1393" spans="1:16" s="308" customFormat="1" x14ac:dyDescent="0.25">
      <c r="A1393" s="719"/>
      <c r="B1393" s="732" t="s">
        <v>419</v>
      </c>
      <c r="C1393" s="733"/>
      <c r="D1393" s="730"/>
      <c r="E1393" s="921"/>
      <c r="F1393" s="247"/>
      <c r="G1393" s="305"/>
      <c r="H1393" s="277"/>
      <c r="I1393" s="307"/>
    </row>
    <row r="1394" spans="1:16" s="308" customFormat="1" x14ac:dyDescent="0.25">
      <c r="A1394" s="721">
        <v>11.1</v>
      </c>
      <c r="B1394" s="372" t="s">
        <v>18</v>
      </c>
      <c r="C1394" s="715">
        <v>1</v>
      </c>
      <c r="D1394" s="716" t="s">
        <v>33</v>
      </c>
      <c r="E1394" s="877"/>
      <c r="F1394" s="717">
        <f t="shared" ref="F1394" si="160">ROUND(C1394*E1394,2)</f>
        <v>0</v>
      </c>
      <c r="G1394" s="305"/>
      <c r="H1394" s="277"/>
      <c r="I1394" s="307"/>
    </row>
    <row r="1395" spans="1:16" s="308" customFormat="1" x14ac:dyDescent="0.25">
      <c r="A1395" s="721"/>
      <c r="B1395" s="372" t="s">
        <v>419</v>
      </c>
      <c r="C1395" s="715"/>
      <c r="D1395" s="716"/>
      <c r="E1395" s="877"/>
      <c r="F1395" s="717"/>
      <c r="G1395" s="305"/>
      <c r="H1395" s="277"/>
      <c r="I1395" s="307"/>
    </row>
    <row r="1396" spans="1:16" s="308" customFormat="1" x14ac:dyDescent="0.25">
      <c r="A1396" s="719">
        <v>11.2</v>
      </c>
      <c r="B1396" s="732" t="s">
        <v>9</v>
      </c>
      <c r="C1396" s="733"/>
      <c r="D1396" s="730"/>
      <c r="E1396" s="921"/>
      <c r="F1396" s="247"/>
      <c r="G1396" s="305"/>
      <c r="H1396" s="277"/>
      <c r="I1396" s="307"/>
    </row>
    <row r="1397" spans="1:16" s="308" customFormat="1" ht="25.5" x14ac:dyDescent="0.25">
      <c r="A1397" s="218" t="s">
        <v>500</v>
      </c>
      <c r="B1397" s="10" t="s">
        <v>1424</v>
      </c>
      <c r="C1397" s="2">
        <v>1</v>
      </c>
      <c r="D1397" s="9" t="s">
        <v>33</v>
      </c>
      <c r="E1397" s="6"/>
      <c r="F1397" s="501">
        <f t="shared" ref="F1397" si="161">ROUND(C1397*E1397,2)</f>
        <v>0</v>
      </c>
      <c r="G1397" s="305"/>
      <c r="H1397" s="277"/>
      <c r="I1397" s="318"/>
      <c r="L1397" s="491"/>
      <c r="M1397" s="491"/>
      <c r="O1397" s="492"/>
      <c r="P1397" s="492"/>
    </row>
    <row r="1398" spans="1:16" s="308" customFormat="1" x14ac:dyDescent="0.25">
      <c r="A1398" s="721"/>
      <c r="B1398" s="372" t="s">
        <v>419</v>
      </c>
      <c r="C1398" s="715"/>
      <c r="D1398" s="716"/>
      <c r="E1398" s="877"/>
      <c r="F1398" s="717"/>
      <c r="G1398" s="305"/>
      <c r="H1398" s="277"/>
      <c r="I1398" s="307"/>
    </row>
    <row r="1399" spans="1:16" s="308" customFormat="1" x14ac:dyDescent="0.25">
      <c r="A1399" s="719">
        <v>11.3</v>
      </c>
      <c r="B1399" s="732" t="s">
        <v>1425</v>
      </c>
      <c r="C1399" s="733"/>
      <c r="D1399" s="730"/>
      <c r="E1399" s="921"/>
      <c r="F1399" s="247"/>
      <c r="G1399" s="305"/>
      <c r="H1399" s="277"/>
      <c r="I1399" s="307"/>
    </row>
    <row r="1400" spans="1:16" s="308" customFormat="1" x14ac:dyDescent="0.25">
      <c r="A1400" s="721" t="s">
        <v>501</v>
      </c>
      <c r="B1400" s="372" t="s">
        <v>1426</v>
      </c>
      <c r="C1400" s="715">
        <v>0.9</v>
      </c>
      <c r="D1400" s="716" t="s">
        <v>10</v>
      </c>
      <c r="E1400" s="877"/>
      <c r="F1400" s="717">
        <f t="shared" ref="F1400:F1401" si="162">ROUND(C1400*E1400,2)</f>
        <v>0</v>
      </c>
      <c r="G1400" s="305"/>
      <c r="H1400" s="277"/>
      <c r="I1400" s="307"/>
    </row>
    <row r="1401" spans="1:16" s="308" customFormat="1" x14ac:dyDescent="0.25">
      <c r="A1401" s="721" t="s">
        <v>502</v>
      </c>
      <c r="B1401" s="372" t="s">
        <v>1427</v>
      </c>
      <c r="C1401" s="715">
        <v>0.8</v>
      </c>
      <c r="D1401" s="716" t="s">
        <v>10</v>
      </c>
      <c r="E1401" s="877"/>
      <c r="F1401" s="717">
        <f t="shared" si="162"/>
        <v>0</v>
      </c>
      <c r="G1401" s="305"/>
      <c r="H1401" s="277"/>
      <c r="I1401" s="307"/>
    </row>
    <row r="1402" spans="1:16" s="308" customFormat="1" x14ac:dyDescent="0.25">
      <c r="A1402" s="721"/>
      <c r="B1402" s="372" t="s">
        <v>419</v>
      </c>
      <c r="C1402" s="715"/>
      <c r="D1402" s="716"/>
      <c r="E1402" s="877"/>
      <c r="F1402" s="717"/>
      <c r="G1402" s="305"/>
      <c r="H1402" s="277"/>
      <c r="I1402" s="307"/>
    </row>
    <row r="1403" spans="1:16" s="308" customFormat="1" x14ac:dyDescent="0.25">
      <c r="A1403" s="719">
        <v>11.4</v>
      </c>
      <c r="B1403" s="732" t="s">
        <v>1428</v>
      </c>
      <c r="C1403" s="733"/>
      <c r="D1403" s="730"/>
      <c r="E1403" s="921"/>
      <c r="F1403" s="247"/>
      <c r="G1403" s="305"/>
      <c r="H1403" s="277"/>
      <c r="I1403" s="307"/>
    </row>
    <row r="1404" spans="1:16" s="308" customFormat="1" x14ac:dyDescent="0.25">
      <c r="A1404" s="721" t="s">
        <v>503</v>
      </c>
      <c r="B1404" s="372" t="s">
        <v>28</v>
      </c>
      <c r="C1404" s="715">
        <v>5.72</v>
      </c>
      <c r="D1404" s="716" t="s">
        <v>11</v>
      </c>
      <c r="E1404" s="877"/>
      <c r="F1404" s="717">
        <f t="shared" ref="F1404:F1408" si="163">ROUND(C1404*E1404,2)</f>
        <v>0</v>
      </c>
      <c r="G1404" s="305"/>
      <c r="H1404" s="277"/>
      <c r="I1404" s="307"/>
    </row>
    <row r="1405" spans="1:16" s="308" customFormat="1" x14ac:dyDescent="0.25">
      <c r="A1405" s="721" t="s">
        <v>504</v>
      </c>
      <c r="B1405" s="372" t="s">
        <v>1429</v>
      </c>
      <c r="C1405" s="715">
        <v>5.72</v>
      </c>
      <c r="D1405" s="716" t="s">
        <v>11</v>
      </c>
      <c r="E1405" s="877"/>
      <c r="F1405" s="717">
        <f t="shared" si="163"/>
        <v>0</v>
      </c>
      <c r="G1405" s="305"/>
      <c r="H1405" s="277"/>
      <c r="I1405" s="307"/>
    </row>
    <row r="1406" spans="1:16" s="308" customFormat="1" x14ac:dyDescent="0.25">
      <c r="A1406" s="721" t="s">
        <v>1441</v>
      </c>
      <c r="B1406" s="372" t="s">
        <v>32</v>
      </c>
      <c r="C1406" s="715">
        <v>20.2</v>
      </c>
      <c r="D1406" s="716" t="s">
        <v>11</v>
      </c>
      <c r="E1406" s="877"/>
      <c r="F1406" s="717">
        <f t="shared" si="163"/>
        <v>0</v>
      </c>
      <c r="G1406" s="305"/>
      <c r="H1406" s="277"/>
      <c r="I1406" s="307"/>
    </row>
    <row r="1407" spans="1:16" s="308" customFormat="1" x14ac:dyDescent="0.25">
      <c r="A1407" s="721" t="s">
        <v>1442</v>
      </c>
      <c r="B1407" s="372" t="s">
        <v>1430</v>
      </c>
      <c r="C1407" s="715">
        <v>6.92</v>
      </c>
      <c r="D1407" s="716" t="s">
        <v>11</v>
      </c>
      <c r="E1407" s="877"/>
      <c r="F1407" s="717">
        <f t="shared" si="163"/>
        <v>0</v>
      </c>
      <c r="G1407" s="305"/>
      <c r="H1407" s="277"/>
      <c r="I1407" s="307"/>
    </row>
    <row r="1408" spans="1:16" s="308" customFormat="1" x14ac:dyDescent="0.25">
      <c r="A1408" s="721" t="s">
        <v>1443</v>
      </c>
      <c r="B1408" s="372" t="s">
        <v>1431</v>
      </c>
      <c r="C1408" s="715">
        <v>10.99</v>
      </c>
      <c r="D1408" s="716" t="s">
        <v>11</v>
      </c>
      <c r="E1408" s="877"/>
      <c r="F1408" s="717">
        <f t="shared" si="163"/>
        <v>0</v>
      </c>
      <c r="G1408" s="305"/>
      <c r="H1408" s="277"/>
      <c r="I1408" s="307"/>
    </row>
    <row r="1409" spans="1:16" s="308" customFormat="1" x14ac:dyDescent="0.25">
      <c r="A1409" s="721"/>
      <c r="B1409" s="372" t="s">
        <v>419</v>
      </c>
      <c r="C1409" s="715"/>
      <c r="D1409" s="716"/>
      <c r="E1409" s="877"/>
      <c r="F1409" s="717"/>
      <c r="G1409" s="305"/>
      <c r="H1409" s="277"/>
      <c r="I1409" s="307"/>
    </row>
    <row r="1410" spans="1:16" s="308" customFormat="1" x14ac:dyDescent="0.25">
      <c r="A1410" s="719">
        <v>11.5</v>
      </c>
      <c r="B1410" s="732" t="s">
        <v>1432</v>
      </c>
      <c r="C1410" s="733"/>
      <c r="D1410" s="730"/>
      <c r="E1410" s="921"/>
      <c r="F1410" s="247"/>
      <c r="G1410" s="305"/>
      <c r="H1410" s="277"/>
      <c r="I1410" s="307"/>
    </row>
    <row r="1411" spans="1:16" s="308" customFormat="1" x14ac:dyDescent="0.25">
      <c r="A1411" s="721" t="s">
        <v>233</v>
      </c>
      <c r="B1411" s="372" t="s">
        <v>18</v>
      </c>
      <c r="C1411" s="715">
        <v>1</v>
      </c>
      <c r="D1411" s="716" t="s">
        <v>33</v>
      </c>
      <c r="E1411" s="877"/>
      <c r="F1411" s="717">
        <f t="shared" ref="F1411:F1416" si="164">ROUND(C1411*E1411,2)</f>
        <v>0</v>
      </c>
      <c r="G1411" s="305"/>
      <c r="H1411" s="277"/>
      <c r="I1411" s="307"/>
    </row>
    <row r="1412" spans="1:16" s="308" customFormat="1" x14ac:dyDescent="0.25">
      <c r="A1412" s="721"/>
      <c r="B1412" s="372" t="s">
        <v>419</v>
      </c>
      <c r="C1412" s="715"/>
      <c r="D1412" s="716"/>
      <c r="E1412" s="877"/>
      <c r="F1412" s="717"/>
      <c r="G1412" s="305"/>
      <c r="H1412" s="277"/>
      <c r="I1412" s="307"/>
    </row>
    <row r="1413" spans="1:16" s="308" customFormat="1" ht="25.5" x14ac:dyDescent="0.25">
      <c r="A1413" s="110" t="s">
        <v>234</v>
      </c>
      <c r="B1413" s="10" t="s">
        <v>1424</v>
      </c>
      <c r="C1413" s="2">
        <v>1</v>
      </c>
      <c r="D1413" s="9" t="s">
        <v>33</v>
      </c>
      <c r="E1413" s="6"/>
      <c r="F1413" s="501">
        <f t="shared" si="164"/>
        <v>0</v>
      </c>
      <c r="G1413" s="305"/>
      <c r="H1413" s="277"/>
      <c r="I1413" s="318"/>
      <c r="L1413" s="491"/>
      <c r="M1413" s="491"/>
      <c r="O1413" s="492"/>
      <c r="P1413" s="492"/>
    </row>
    <row r="1414" spans="1:16" s="308" customFormat="1" x14ac:dyDescent="0.25">
      <c r="A1414" s="721"/>
      <c r="B1414" s="372" t="s">
        <v>419</v>
      </c>
      <c r="C1414" s="715"/>
      <c r="D1414" s="716"/>
      <c r="E1414" s="877"/>
      <c r="F1414" s="717"/>
      <c r="G1414" s="305"/>
      <c r="H1414" s="277"/>
      <c r="I1414" s="307"/>
    </row>
    <row r="1415" spans="1:16" s="308" customFormat="1" x14ac:dyDescent="0.25">
      <c r="A1415" s="719" t="s">
        <v>235</v>
      </c>
      <c r="B1415" s="372" t="s">
        <v>1433</v>
      </c>
      <c r="C1415" s="715">
        <v>2.3199999999999998</v>
      </c>
      <c r="D1415" s="716" t="s">
        <v>10</v>
      </c>
      <c r="E1415" s="877"/>
      <c r="F1415" s="717">
        <f t="shared" si="164"/>
        <v>0</v>
      </c>
      <c r="G1415" s="305"/>
      <c r="H1415" s="277"/>
      <c r="I1415" s="307"/>
    </row>
    <row r="1416" spans="1:16" s="308" customFormat="1" x14ac:dyDescent="0.25">
      <c r="A1416" s="719" t="s">
        <v>1444</v>
      </c>
      <c r="B1416" s="372" t="s">
        <v>1434</v>
      </c>
      <c r="C1416" s="715">
        <v>6.32</v>
      </c>
      <c r="D1416" s="716" t="s">
        <v>11</v>
      </c>
      <c r="E1416" s="877"/>
      <c r="F1416" s="717">
        <f t="shared" si="164"/>
        <v>0</v>
      </c>
      <c r="G1416" s="305"/>
      <c r="H1416" s="277"/>
      <c r="I1416" s="307"/>
    </row>
    <row r="1417" spans="1:16" s="308" customFormat="1" x14ac:dyDescent="0.25">
      <c r="A1417" s="721"/>
      <c r="B1417" s="372" t="s">
        <v>419</v>
      </c>
      <c r="C1417" s="715"/>
      <c r="D1417" s="716"/>
      <c r="E1417" s="877"/>
      <c r="F1417" s="717"/>
      <c r="G1417" s="305"/>
      <c r="H1417" s="277"/>
      <c r="I1417" s="307"/>
    </row>
    <row r="1418" spans="1:16" s="308" customFormat="1" x14ac:dyDescent="0.25">
      <c r="A1418" s="719" t="s">
        <v>1445</v>
      </c>
      <c r="B1418" s="732" t="s">
        <v>1435</v>
      </c>
      <c r="C1418" s="733"/>
      <c r="D1418" s="730"/>
      <c r="E1418" s="921"/>
      <c r="F1418" s="247"/>
      <c r="G1418" s="305"/>
      <c r="H1418" s="277"/>
      <c r="I1418" s="307"/>
    </row>
    <row r="1419" spans="1:16" s="308" customFormat="1" x14ac:dyDescent="0.25">
      <c r="A1419" s="721" t="s">
        <v>1446</v>
      </c>
      <c r="B1419" s="372" t="s">
        <v>1429</v>
      </c>
      <c r="C1419" s="715">
        <v>13.46</v>
      </c>
      <c r="D1419" s="716" t="s">
        <v>11</v>
      </c>
      <c r="E1419" s="877"/>
      <c r="F1419" s="717">
        <f t="shared" ref="F1419:F1422" si="165">ROUND(C1419*E1419,2)</f>
        <v>0</v>
      </c>
      <c r="G1419" s="305"/>
      <c r="H1419" s="277"/>
      <c r="I1419" s="307"/>
    </row>
    <row r="1420" spans="1:16" s="308" customFormat="1" x14ac:dyDescent="0.25">
      <c r="A1420" s="721" t="s">
        <v>1447</v>
      </c>
      <c r="B1420" s="372" t="s">
        <v>32</v>
      </c>
      <c r="C1420" s="715">
        <v>33.4</v>
      </c>
      <c r="D1420" s="716" t="s">
        <v>11</v>
      </c>
      <c r="E1420" s="877"/>
      <c r="F1420" s="717">
        <f t="shared" si="165"/>
        <v>0</v>
      </c>
      <c r="G1420" s="305"/>
      <c r="H1420" s="277"/>
      <c r="I1420" s="307"/>
    </row>
    <row r="1421" spans="1:16" s="308" customFormat="1" x14ac:dyDescent="0.25">
      <c r="A1421" s="721" t="s">
        <v>1448</v>
      </c>
      <c r="B1421" s="372" t="s">
        <v>1436</v>
      </c>
      <c r="C1421" s="715">
        <v>13.63</v>
      </c>
      <c r="D1421" s="716" t="s">
        <v>11</v>
      </c>
      <c r="E1421" s="877"/>
      <c r="F1421" s="717">
        <f t="shared" si="165"/>
        <v>0</v>
      </c>
      <c r="G1421" s="305"/>
      <c r="H1421" s="277"/>
      <c r="I1421" s="307"/>
    </row>
    <row r="1422" spans="1:16" s="308" customFormat="1" x14ac:dyDescent="0.25">
      <c r="A1422" s="721" t="s">
        <v>1449</v>
      </c>
      <c r="B1422" s="372" t="s">
        <v>1437</v>
      </c>
      <c r="C1422" s="715">
        <v>15.1</v>
      </c>
      <c r="D1422" s="716" t="s">
        <v>11</v>
      </c>
      <c r="E1422" s="877"/>
      <c r="F1422" s="717">
        <f t="shared" si="165"/>
        <v>0</v>
      </c>
      <c r="G1422" s="305"/>
      <c r="H1422" s="277"/>
      <c r="I1422" s="307"/>
    </row>
    <row r="1423" spans="1:16" s="308" customFormat="1" x14ac:dyDescent="0.25">
      <c r="A1423" s="721"/>
      <c r="B1423" s="372" t="s">
        <v>419</v>
      </c>
      <c r="C1423" s="715"/>
      <c r="D1423" s="716"/>
      <c r="E1423" s="877"/>
      <c r="F1423" s="717"/>
      <c r="G1423" s="305"/>
      <c r="H1423" s="277"/>
      <c r="I1423" s="307"/>
    </row>
    <row r="1424" spans="1:16" s="308" customFormat="1" x14ac:dyDescent="0.25">
      <c r="A1424" s="719" t="s">
        <v>1450</v>
      </c>
      <c r="B1424" s="732" t="s">
        <v>418</v>
      </c>
      <c r="C1424" s="733"/>
      <c r="D1424" s="730"/>
      <c r="E1424" s="921"/>
      <c r="F1424" s="247"/>
      <c r="G1424" s="305"/>
      <c r="H1424" s="277"/>
      <c r="I1424" s="307"/>
    </row>
    <row r="1425" spans="1:17" s="308" customFormat="1" x14ac:dyDescent="0.25">
      <c r="A1425" s="721" t="s">
        <v>1451</v>
      </c>
      <c r="B1425" s="372" t="s">
        <v>1438</v>
      </c>
      <c r="C1425" s="715">
        <v>9.8699999999999992</v>
      </c>
      <c r="D1425" s="716" t="s">
        <v>1439</v>
      </c>
      <c r="E1425" s="877"/>
      <c r="F1425" s="717">
        <f t="shared" ref="F1425:F1427" si="166">ROUND(C1425*E1425,2)</f>
        <v>0</v>
      </c>
      <c r="G1425" s="305"/>
      <c r="H1425" s="277"/>
      <c r="I1425" s="307"/>
    </row>
    <row r="1426" spans="1:17" s="308" customFormat="1" x14ac:dyDescent="0.25">
      <c r="A1426" s="721" t="s">
        <v>1452</v>
      </c>
      <c r="B1426" s="372" t="s">
        <v>1440</v>
      </c>
      <c r="C1426" s="715">
        <v>4</v>
      </c>
      <c r="D1426" s="716" t="s">
        <v>12</v>
      </c>
      <c r="E1426" s="877"/>
      <c r="F1426" s="717">
        <f t="shared" si="166"/>
        <v>0</v>
      </c>
      <c r="G1426" s="305"/>
      <c r="H1426" s="277"/>
      <c r="I1426" s="307"/>
    </row>
    <row r="1427" spans="1:17" s="308" customFormat="1" x14ac:dyDescent="0.25">
      <c r="A1427" s="721" t="s">
        <v>1453</v>
      </c>
      <c r="B1427" s="372" t="s">
        <v>61</v>
      </c>
      <c r="C1427" s="715">
        <v>1</v>
      </c>
      <c r="D1427" s="716" t="s">
        <v>33</v>
      </c>
      <c r="E1427" s="877"/>
      <c r="F1427" s="717">
        <f t="shared" si="166"/>
        <v>0</v>
      </c>
      <c r="G1427" s="305"/>
      <c r="H1427" s="277"/>
      <c r="I1427" s="307"/>
    </row>
    <row r="1428" spans="1:17" s="740" customFormat="1" x14ac:dyDescent="0.25">
      <c r="A1428" s="685"/>
      <c r="B1428" s="736" t="s">
        <v>1366</v>
      </c>
      <c r="C1428" s="737"/>
      <c r="D1428" s="737"/>
      <c r="E1428" s="922"/>
      <c r="F1428" s="738">
        <f>SUM(F1234:F1427)</f>
        <v>0</v>
      </c>
      <c r="G1428" s="739"/>
      <c r="H1428" s="277"/>
      <c r="L1428" s="741"/>
      <c r="M1428" s="742"/>
      <c r="N1428" s="743"/>
      <c r="O1428" s="744"/>
      <c r="P1428" s="744"/>
    </row>
    <row r="1429" spans="1:17" s="315" customFormat="1" x14ac:dyDescent="0.25">
      <c r="A1429" s="113"/>
      <c r="B1429" s="111"/>
      <c r="C1429" s="65"/>
      <c r="D1429" s="66"/>
      <c r="E1429" s="67"/>
      <c r="F1429" s="682"/>
      <c r="G1429" s="277"/>
      <c r="H1429" s="277"/>
      <c r="I1429" s="257"/>
      <c r="M1429" s="316"/>
      <c r="N1429" s="317"/>
      <c r="O1429" s="318"/>
      <c r="P1429" s="319"/>
      <c r="Q1429" s="319"/>
    </row>
    <row r="1430" spans="1:17" s="315" customFormat="1" ht="25.5" x14ac:dyDescent="0.25">
      <c r="A1430" s="83" t="s">
        <v>1367</v>
      </c>
      <c r="B1430" s="64" t="s">
        <v>1326</v>
      </c>
      <c r="C1430" s="65"/>
      <c r="D1430" s="66"/>
      <c r="E1430" s="67"/>
      <c r="F1430" s="687"/>
      <c r="G1430" s="277"/>
      <c r="H1430" s="277"/>
      <c r="I1430" s="257"/>
      <c r="M1430" s="316"/>
      <c r="N1430" s="317"/>
      <c r="O1430" s="318"/>
      <c r="P1430" s="319"/>
      <c r="Q1430" s="319"/>
    </row>
    <row r="1431" spans="1:17" s="315" customFormat="1" x14ac:dyDescent="0.25">
      <c r="A1431" s="113"/>
      <c r="B1431" s="64"/>
      <c r="C1431" s="65"/>
      <c r="D1431" s="66"/>
      <c r="E1431" s="67"/>
      <c r="F1431" s="687"/>
      <c r="G1431" s="277"/>
      <c r="H1431" s="277"/>
      <c r="I1431" s="257"/>
      <c r="M1431" s="316"/>
      <c r="N1431" s="317"/>
      <c r="O1431" s="318"/>
      <c r="P1431" s="319"/>
      <c r="Q1431" s="319"/>
    </row>
    <row r="1432" spans="1:17" s="315" customFormat="1" x14ac:dyDescent="0.25">
      <c r="A1432" s="113">
        <v>1</v>
      </c>
      <c r="B1432" s="64" t="s">
        <v>1327</v>
      </c>
      <c r="C1432" s="65"/>
      <c r="D1432" s="66"/>
      <c r="E1432" s="67"/>
      <c r="F1432" s="687">
        <f t="shared" ref="F1432" si="167">+C1432*E1432</f>
        <v>0</v>
      </c>
      <c r="G1432" s="277"/>
      <c r="H1432" s="277"/>
      <c r="I1432" s="257"/>
      <c r="M1432" s="316"/>
      <c r="N1432" s="317"/>
      <c r="O1432" s="318"/>
      <c r="P1432" s="319"/>
      <c r="Q1432" s="319"/>
    </row>
    <row r="1433" spans="1:17" s="315" customFormat="1" x14ac:dyDescent="0.25">
      <c r="A1433" s="115">
        <v>1.1000000000000001</v>
      </c>
      <c r="B1433" s="68" t="s">
        <v>173</v>
      </c>
      <c r="C1433" s="65">
        <v>8</v>
      </c>
      <c r="D1433" s="66" t="s">
        <v>12</v>
      </c>
      <c r="E1433" s="67"/>
      <c r="F1433" s="687">
        <f>+C1433*E1433</f>
        <v>0</v>
      </c>
      <c r="G1433" s="277"/>
      <c r="H1433" s="277"/>
      <c r="I1433" s="257"/>
      <c r="M1433" s="316"/>
      <c r="N1433" s="317"/>
      <c r="O1433" s="318"/>
      <c r="P1433" s="319"/>
      <c r="Q1433" s="319"/>
    </row>
    <row r="1434" spans="1:17" s="315" customFormat="1" ht="25.5" x14ac:dyDescent="0.25">
      <c r="A1434" s="115">
        <v>1.2</v>
      </c>
      <c r="B1434" s="68" t="s">
        <v>341</v>
      </c>
      <c r="C1434" s="65">
        <v>12</v>
      </c>
      <c r="D1434" s="66" t="s">
        <v>12</v>
      </c>
      <c r="E1434" s="67"/>
      <c r="F1434" s="687">
        <f>+C1434*E1434</f>
        <v>0</v>
      </c>
      <c r="G1434" s="277"/>
      <c r="H1434" s="277"/>
      <c r="I1434" s="257"/>
      <c r="M1434" s="316"/>
      <c r="N1434" s="317"/>
      <c r="O1434" s="318"/>
      <c r="P1434" s="319"/>
      <c r="Q1434" s="319"/>
    </row>
    <row r="1435" spans="1:17" s="315" customFormat="1" x14ac:dyDescent="0.25">
      <c r="A1435" s="115">
        <v>1.3</v>
      </c>
      <c r="B1435" s="68" t="s">
        <v>1237</v>
      </c>
      <c r="C1435" s="65">
        <v>300</v>
      </c>
      <c r="D1435" s="66" t="s">
        <v>13</v>
      </c>
      <c r="E1435" s="67"/>
      <c r="F1435" s="687">
        <f>+C1435*E1435</f>
        <v>0</v>
      </c>
      <c r="G1435" s="277"/>
      <c r="H1435" s="277"/>
      <c r="I1435" s="257"/>
      <c r="M1435" s="316"/>
      <c r="N1435" s="317"/>
      <c r="O1435" s="318"/>
      <c r="P1435" s="319"/>
      <c r="Q1435" s="319"/>
    </row>
    <row r="1436" spans="1:17" s="315" customFormat="1" x14ac:dyDescent="0.25">
      <c r="A1436" s="115">
        <v>1.4</v>
      </c>
      <c r="B1436" s="68" t="s">
        <v>215</v>
      </c>
      <c r="C1436" s="65">
        <v>8</v>
      </c>
      <c r="D1436" s="66" t="s">
        <v>12</v>
      </c>
      <c r="E1436" s="67"/>
      <c r="F1436" s="687">
        <f>+C1436*E1436</f>
        <v>0</v>
      </c>
      <c r="G1436" s="277"/>
      <c r="H1436" s="277"/>
      <c r="I1436" s="257"/>
      <c r="M1436" s="316"/>
      <c r="N1436" s="317"/>
      <c r="O1436" s="318"/>
      <c r="P1436" s="319"/>
      <c r="Q1436" s="319"/>
    </row>
    <row r="1437" spans="1:17" s="315" customFormat="1" x14ac:dyDescent="0.25">
      <c r="A1437" s="115">
        <v>1.5</v>
      </c>
      <c r="B1437" s="68" t="s">
        <v>216</v>
      </c>
      <c r="C1437" s="65">
        <v>8</v>
      </c>
      <c r="D1437" s="66" t="s">
        <v>12</v>
      </c>
      <c r="E1437" s="67"/>
      <c r="F1437" s="687">
        <f>+C1437*E1437</f>
        <v>0</v>
      </c>
      <c r="G1437" s="277"/>
      <c r="H1437" s="277"/>
      <c r="I1437" s="257"/>
      <c r="M1437" s="316"/>
      <c r="N1437" s="317"/>
      <c r="O1437" s="318"/>
      <c r="P1437" s="319"/>
      <c r="Q1437" s="319"/>
    </row>
    <row r="1438" spans="1:17" s="315" customFormat="1" x14ac:dyDescent="0.25">
      <c r="A1438" s="115"/>
      <c r="B1438" s="111" t="s">
        <v>737</v>
      </c>
      <c r="C1438" s="65"/>
      <c r="D1438" s="66"/>
      <c r="E1438" s="67"/>
      <c r="F1438" s="682">
        <f>ROUND(SUM(F1433:F1437),2)</f>
        <v>0</v>
      </c>
      <c r="G1438" s="277"/>
      <c r="H1438" s="277"/>
      <c r="I1438" s="257"/>
      <c r="M1438" s="316"/>
      <c r="N1438" s="317"/>
      <c r="O1438" s="318"/>
      <c r="P1438" s="319"/>
      <c r="Q1438" s="319"/>
    </row>
    <row r="1439" spans="1:17" s="315" customFormat="1" x14ac:dyDescent="0.25">
      <c r="A1439" s="115"/>
      <c r="B1439" s="68"/>
      <c r="C1439" s="65"/>
      <c r="D1439" s="66"/>
      <c r="E1439" s="67"/>
      <c r="F1439" s="687"/>
      <c r="G1439" s="277"/>
      <c r="H1439" s="277"/>
      <c r="I1439" s="257"/>
      <c r="M1439" s="316"/>
      <c r="N1439" s="317"/>
      <c r="O1439" s="318"/>
      <c r="P1439" s="319"/>
      <c r="Q1439" s="319"/>
    </row>
    <row r="1440" spans="1:17" s="315" customFormat="1" x14ac:dyDescent="0.25">
      <c r="A1440" s="113">
        <v>2</v>
      </c>
      <c r="B1440" s="64" t="s">
        <v>1328</v>
      </c>
      <c r="C1440" s="65"/>
      <c r="D1440" s="66"/>
      <c r="E1440" s="67"/>
      <c r="F1440" s="687"/>
      <c r="G1440" s="277"/>
      <c r="H1440" s="277"/>
      <c r="I1440" s="257"/>
      <c r="M1440" s="316"/>
      <c r="N1440" s="317"/>
      <c r="O1440" s="318"/>
      <c r="P1440" s="319"/>
      <c r="Q1440" s="319"/>
    </row>
    <row r="1441" spans="1:17" s="315" customFormat="1" ht="51.75" customHeight="1" x14ac:dyDescent="0.25">
      <c r="A1441" s="115">
        <v>2.1</v>
      </c>
      <c r="B1441" s="98" t="s">
        <v>1347</v>
      </c>
      <c r="C1441" s="65">
        <v>1</v>
      </c>
      <c r="D1441" s="66" t="s">
        <v>12</v>
      </c>
      <c r="E1441" s="67"/>
      <c r="F1441" s="687">
        <f>ROUND((C1441*E1441),2)</f>
        <v>0</v>
      </c>
      <c r="G1441" s="277"/>
      <c r="H1441" s="277"/>
      <c r="I1441" s="257"/>
      <c r="M1441" s="316"/>
      <c r="N1441" s="317"/>
      <c r="O1441" s="318"/>
      <c r="P1441" s="319"/>
      <c r="Q1441" s="319"/>
    </row>
    <row r="1442" spans="1:17" s="315" customFormat="1" x14ac:dyDescent="0.25">
      <c r="A1442" s="113"/>
      <c r="B1442" s="111" t="s">
        <v>728</v>
      </c>
      <c r="C1442" s="65"/>
      <c r="D1442" s="66"/>
      <c r="E1442" s="67"/>
      <c r="F1442" s="682">
        <f>F1441</f>
        <v>0</v>
      </c>
      <c r="G1442" s="277"/>
      <c r="H1442" s="277"/>
      <c r="I1442" s="257"/>
      <c r="M1442" s="316"/>
      <c r="N1442" s="317"/>
      <c r="O1442" s="318"/>
      <c r="P1442" s="319"/>
      <c r="Q1442" s="319"/>
    </row>
    <row r="1443" spans="1:17" s="315" customFormat="1" x14ac:dyDescent="0.25">
      <c r="A1443" s="113"/>
      <c r="B1443" s="64"/>
      <c r="C1443" s="65"/>
      <c r="D1443" s="66"/>
      <c r="E1443" s="67"/>
      <c r="F1443" s="687"/>
      <c r="G1443" s="277"/>
      <c r="H1443" s="277"/>
      <c r="I1443" s="257"/>
      <c r="M1443" s="316"/>
      <c r="N1443" s="317"/>
      <c r="O1443" s="318"/>
      <c r="P1443" s="319"/>
      <c r="Q1443" s="319"/>
    </row>
    <row r="1444" spans="1:17" s="315" customFormat="1" x14ac:dyDescent="0.25">
      <c r="A1444" s="113">
        <v>3</v>
      </c>
      <c r="B1444" s="64" t="s">
        <v>1329</v>
      </c>
      <c r="C1444" s="65"/>
      <c r="D1444" s="66"/>
      <c r="E1444" s="67"/>
      <c r="F1444" s="687">
        <f>C1444*E1444</f>
        <v>0</v>
      </c>
      <c r="G1444" s="277"/>
      <c r="H1444" s="277"/>
      <c r="I1444" s="257"/>
      <c r="M1444" s="316"/>
      <c r="N1444" s="317"/>
      <c r="O1444" s="318"/>
      <c r="P1444" s="319"/>
      <c r="Q1444" s="319"/>
    </row>
    <row r="1445" spans="1:17" s="315" customFormat="1" ht="51.75" customHeight="1" x14ac:dyDescent="0.25">
      <c r="A1445" s="115">
        <v>3.1</v>
      </c>
      <c r="B1445" s="98" t="s">
        <v>1348</v>
      </c>
      <c r="C1445" s="65">
        <v>1</v>
      </c>
      <c r="D1445" s="66" t="s">
        <v>2</v>
      </c>
      <c r="E1445" s="67"/>
      <c r="F1445" s="687">
        <f>ROUND((C1445*E1445),2)</f>
        <v>0</v>
      </c>
      <c r="G1445" s="277"/>
      <c r="H1445" s="277"/>
      <c r="I1445" s="257"/>
      <c r="M1445" s="377"/>
      <c r="N1445" s="378"/>
      <c r="O1445" s="318"/>
      <c r="P1445" s="379"/>
      <c r="Q1445" s="379"/>
    </row>
    <row r="1446" spans="1:17" s="315" customFormat="1" x14ac:dyDescent="0.25">
      <c r="A1446" s="113"/>
      <c r="B1446" s="111" t="s">
        <v>1330</v>
      </c>
      <c r="C1446" s="65"/>
      <c r="D1446" s="66"/>
      <c r="E1446" s="67"/>
      <c r="F1446" s="682">
        <f>F1445</f>
        <v>0</v>
      </c>
      <c r="G1446" s="277"/>
      <c r="H1446" s="277"/>
      <c r="I1446" s="257"/>
      <c r="M1446" s="316"/>
      <c r="N1446" s="317"/>
      <c r="O1446" s="318"/>
      <c r="P1446" s="319"/>
      <c r="Q1446" s="319"/>
    </row>
    <row r="1447" spans="1:17" s="315" customFormat="1" x14ac:dyDescent="0.25">
      <c r="A1447" s="113">
        <v>4</v>
      </c>
      <c r="B1447" s="64" t="s">
        <v>1331</v>
      </c>
      <c r="C1447" s="65"/>
      <c r="D1447" s="66"/>
      <c r="E1447" s="67"/>
      <c r="F1447" s="687"/>
      <c r="G1447" s="277"/>
      <c r="H1447" s="277"/>
      <c r="I1447" s="257"/>
      <c r="M1447" s="316"/>
      <c r="N1447" s="317"/>
      <c r="O1447" s="318"/>
      <c r="P1447" s="319"/>
      <c r="Q1447" s="319"/>
    </row>
    <row r="1448" spans="1:17" s="315" customFormat="1" ht="51.75" customHeight="1" x14ac:dyDescent="0.25">
      <c r="A1448" s="115">
        <v>4.0999999999999996</v>
      </c>
      <c r="B1448" s="98" t="s">
        <v>1238</v>
      </c>
      <c r="C1448" s="65">
        <v>158</v>
      </c>
      <c r="D1448" s="66" t="s">
        <v>13</v>
      </c>
      <c r="E1448" s="67"/>
      <c r="F1448" s="687">
        <f t="shared" ref="F1448" si="168">ROUND(C1448*E1448,2)</f>
        <v>0</v>
      </c>
      <c r="G1448" s="277"/>
      <c r="H1448" s="277"/>
      <c r="I1448" s="257"/>
      <c r="M1448" s="377"/>
      <c r="N1448" s="378"/>
      <c r="O1448" s="318"/>
      <c r="P1448" s="379"/>
      <c r="Q1448" s="379"/>
    </row>
    <row r="1449" spans="1:17" s="315" customFormat="1" ht="51.75" customHeight="1" x14ac:dyDescent="0.25">
      <c r="A1449" s="115">
        <v>4.2</v>
      </c>
      <c r="B1449" s="98" t="s">
        <v>1239</v>
      </c>
      <c r="C1449" s="65">
        <v>16</v>
      </c>
      <c r="D1449" s="66" t="s">
        <v>13</v>
      </c>
      <c r="E1449" s="67"/>
      <c r="F1449" s="687">
        <f>ROUND(C1449*E1449,2)</f>
        <v>0</v>
      </c>
      <c r="G1449" s="277"/>
      <c r="H1449" s="277"/>
      <c r="I1449" s="257"/>
      <c r="M1449" s="377"/>
      <c r="N1449" s="378"/>
      <c r="O1449" s="318"/>
      <c r="P1449" s="379"/>
      <c r="Q1449" s="379"/>
    </row>
    <row r="1450" spans="1:17" s="315" customFormat="1" ht="51.75" customHeight="1" x14ac:dyDescent="0.25">
      <c r="A1450" s="115">
        <v>4.3</v>
      </c>
      <c r="B1450" s="98" t="s">
        <v>1240</v>
      </c>
      <c r="C1450" s="65">
        <v>32</v>
      </c>
      <c r="D1450" s="66" t="s">
        <v>13</v>
      </c>
      <c r="E1450" s="67"/>
      <c r="F1450" s="687">
        <f>ROUND(C1450*E1450,2)</f>
        <v>0</v>
      </c>
      <c r="G1450" s="277"/>
      <c r="H1450" s="277"/>
      <c r="I1450" s="257"/>
      <c r="M1450" s="377"/>
      <c r="N1450" s="378"/>
      <c r="O1450" s="318"/>
      <c r="P1450" s="379"/>
      <c r="Q1450" s="379"/>
    </row>
    <row r="1451" spans="1:17" s="315" customFormat="1" ht="51.75" customHeight="1" x14ac:dyDescent="0.25">
      <c r="A1451" s="115">
        <v>4.4000000000000004</v>
      </c>
      <c r="B1451" s="98" t="s">
        <v>1241</v>
      </c>
      <c r="C1451" s="65">
        <v>16</v>
      </c>
      <c r="D1451" s="66" t="s">
        <v>13</v>
      </c>
      <c r="E1451" s="67"/>
      <c r="F1451" s="687">
        <f>ROUND(C1451*E1451,2)</f>
        <v>0</v>
      </c>
      <c r="G1451" s="277"/>
      <c r="H1451" s="277"/>
      <c r="I1451" s="257"/>
      <c r="M1451" s="377"/>
      <c r="N1451" s="378"/>
      <c r="O1451" s="318"/>
      <c r="P1451" s="379"/>
      <c r="Q1451" s="379"/>
    </row>
    <row r="1452" spans="1:17" s="315" customFormat="1" ht="51.75" customHeight="1" x14ac:dyDescent="0.25">
      <c r="A1452" s="115">
        <v>4.5</v>
      </c>
      <c r="B1452" s="98" t="s">
        <v>1242</v>
      </c>
      <c r="C1452" s="65">
        <v>32</v>
      </c>
      <c r="D1452" s="66" t="s">
        <v>13</v>
      </c>
      <c r="E1452" s="67"/>
      <c r="F1452" s="687">
        <f>ROUND(C1452*E1452,2)</f>
        <v>0</v>
      </c>
      <c r="G1452" s="277"/>
      <c r="H1452" s="277"/>
      <c r="I1452" s="257"/>
      <c r="M1452" s="377"/>
      <c r="N1452" s="378"/>
      <c r="O1452" s="318"/>
      <c r="P1452" s="379"/>
      <c r="Q1452" s="379"/>
    </row>
    <row r="1453" spans="1:17" s="315" customFormat="1" ht="51.75" customHeight="1" x14ac:dyDescent="0.25">
      <c r="A1453" s="115">
        <v>4.5999999999999996</v>
      </c>
      <c r="B1453" s="98" t="s">
        <v>1243</v>
      </c>
      <c r="C1453" s="65">
        <v>4</v>
      </c>
      <c r="D1453" s="66" t="s">
        <v>13</v>
      </c>
      <c r="E1453" s="67"/>
      <c r="F1453" s="687">
        <f>ROUND(C1453*E1453,2)</f>
        <v>0</v>
      </c>
      <c r="G1453" s="277"/>
      <c r="H1453" s="277"/>
      <c r="I1453" s="257"/>
      <c r="M1453" s="377"/>
      <c r="N1453" s="378"/>
      <c r="O1453" s="318"/>
      <c r="P1453" s="379"/>
      <c r="Q1453" s="379"/>
    </row>
    <row r="1454" spans="1:17" s="315" customFormat="1" ht="51.75" customHeight="1" x14ac:dyDescent="0.25">
      <c r="A1454" s="115">
        <v>4.7</v>
      </c>
      <c r="B1454" s="98" t="s">
        <v>1244</v>
      </c>
      <c r="C1454" s="65">
        <v>12</v>
      </c>
      <c r="D1454" s="66" t="s">
        <v>13</v>
      </c>
      <c r="E1454" s="67"/>
      <c r="F1454" s="687">
        <f t="shared" ref="F1454:F1471" si="169">ROUND(C1454*E1454,2)</f>
        <v>0</v>
      </c>
      <c r="G1454" s="277"/>
      <c r="H1454" s="277"/>
      <c r="I1454" s="257"/>
      <c r="M1454" s="377"/>
      <c r="N1454" s="378"/>
      <c r="O1454" s="318"/>
      <c r="P1454" s="379"/>
      <c r="Q1454" s="379"/>
    </row>
    <row r="1455" spans="1:17" s="315" customFormat="1" ht="51.75" customHeight="1" x14ac:dyDescent="0.25">
      <c r="A1455" s="115">
        <v>4.8</v>
      </c>
      <c r="B1455" s="98" t="s">
        <v>1245</v>
      </c>
      <c r="C1455" s="65">
        <v>4</v>
      </c>
      <c r="D1455" s="66" t="s">
        <v>13</v>
      </c>
      <c r="E1455" s="67"/>
      <c r="F1455" s="687">
        <f t="shared" si="169"/>
        <v>0</v>
      </c>
      <c r="G1455" s="277"/>
      <c r="H1455" s="277"/>
      <c r="I1455" s="257"/>
      <c r="M1455" s="377"/>
      <c r="N1455" s="378"/>
      <c r="O1455" s="318"/>
      <c r="P1455" s="379"/>
      <c r="Q1455" s="379"/>
    </row>
    <row r="1456" spans="1:17" s="315" customFormat="1" ht="51.75" customHeight="1" x14ac:dyDescent="0.25">
      <c r="A1456" s="115">
        <v>4.9000000000000004</v>
      </c>
      <c r="B1456" s="98" t="s">
        <v>1246</v>
      </c>
      <c r="C1456" s="65">
        <v>36</v>
      </c>
      <c r="D1456" s="66" t="s">
        <v>13</v>
      </c>
      <c r="E1456" s="67"/>
      <c r="F1456" s="687">
        <f t="shared" si="169"/>
        <v>0</v>
      </c>
      <c r="G1456" s="277"/>
      <c r="H1456" s="277"/>
      <c r="I1456" s="257"/>
      <c r="M1456" s="377"/>
      <c r="N1456" s="378"/>
      <c r="O1456" s="318"/>
      <c r="P1456" s="379"/>
      <c r="Q1456" s="379"/>
    </row>
    <row r="1457" spans="1:17" s="315" customFormat="1" ht="51.75" customHeight="1" x14ac:dyDescent="0.25">
      <c r="A1457" s="115">
        <v>4.0999999999999996</v>
      </c>
      <c r="B1457" s="98" t="s">
        <v>1247</v>
      </c>
      <c r="C1457" s="65">
        <v>4</v>
      </c>
      <c r="D1457" s="66" t="s">
        <v>13</v>
      </c>
      <c r="E1457" s="67"/>
      <c r="F1457" s="687">
        <f t="shared" si="169"/>
        <v>0</v>
      </c>
      <c r="G1457" s="277"/>
      <c r="H1457" s="277"/>
      <c r="I1457" s="257"/>
      <c r="M1457" s="377"/>
      <c r="N1457" s="378"/>
      <c r="O1457" s="318"/>
      <c r="P1457" s="379"/>
      <c r="Q1457" s="379"/>
    </row>
    <row r="1458" spans="1:17" s="315" customFormat="1" ht="51.75" customHeight="1" x14ac:dyDescent="0.25">
      <c r="A1458" s="115">
        <v>4.1100000000000003</v>
      </c>
      <c r="B1458" s="98" t="s">
        <v>1248</v>
      </c>
      <c r="C1458" s="65">
        <v>24</v>
      </c>
      <c r="D1458" s="66" t="s">
        <v>13</v>
      </c>
      <c r="E1458" s="67"/>
      <c r="F1458" s="687">
        <f t="shared" si="169"/>
        <v>0</v>
      </c>
      <c r="G1458" s="277"/>
      <c r="H1458" s="277"/>
      <c r="I1458" s="257"/>
      <c r="M1458" s="377"/>
      <c r="N1458" s="378"/>
      <c r="O1458" s="318"/>
      <c r="P1458" s="379"/>
      <c r="Q1458" s="379"/>
    </row>
    <row r="1459" spans="1:17" s="315" customFormat="1" ht="51.75" customHeight="1" x14ac:dyDescent="0.25">
      <c r="A1459" s="115">
        <v>4.12</v>
      </c>
      <c r="B1459" s="98" t="s">
        <v>1249</v>
      </c>
      <c r="C1459" s="65">
        <v>4</v>
      </c>
      <c r="D1459" s="66" t="s">
        <v>13</v>
      </c>
      <c r="E1459" s="67"/>
      <c r="F1459" s="687">
        <f t="shared" si="169"/>
        <v>0</v>
      </c>
      <c r="G1459" s="277"/>
      <c r="H1459" s="277"/>
      <c r="I1459" s="257"/>
      <c r="M1459" s="377"/>
      <c r="N1459" s="378"/>
      <c r="O1459" s="318"/>
      <c r="P1459" s="379"/>
      <c r="Q1459" s="379"/>
    </row>
    <row r="1460" spans="1:17" s="315" customFormat="1" ht="51.75" customHeight="1" x14ac:dyDescent="0.25">
      <c r="A1460" s="115">
        <v>4.13</v>
      </c>
      <c r="B1460" s="98" t="s">
        <v>1250</v>
      </c>
      <c r="C1460" s="65">
        <v>12</v>
      </c>
      <c r="D1460" s="66" t="s">
        <v>13</v>
      </c>
      <c r="E1460" s="67"/>
      <c r="F1460" s="687">
        <f t="shared" si="169"/>
        <v>0</v>
      </c>
      <c r="G1460" s="277"/>
      <c r="H1460" s="277"/>
      <c r="I1460" s="257"/>
      <c r="M1460" s="377"/>
      <c r="N1460" s="378"/>
      <c r="O1460" s="318"/>
      <c r="P1460" s="379"/>
      <c r="Q1460" s="379"/>
    </row>
    <row r="1461" spans="1:17" s="315" customFormat="1" ht="51.75" customHeight="1" x14ac:dyDescent="0.25">
      <c r="A1461" s="115">
        <v>4.1399999999999997</v>
      </c>
      <c r="B1461" s="98" t="s">
        <v>1251</v>
      </c>
      <c r="C1461" s="65">
        <v>4</v>
      </c>
      <c r="D1461" s="66" t="s">
        <v>13</v>
      </c>
      <c r="E1461" s="67"/>
      <c r="F1461" s="687">
        <f t="shared" si="169"/>
        <v>0</v>
      </c>
      <c r="G1461" s="277"/>
      <c r="H1461" s="277"/>
      <c r="I1461" s="257"/>
      <c r="M1461" s="377"/>
      <c r="N1461" s="378"/>
      <c r="O1461" s="318"/>
      <c r="P1461" s="379"/>
      <c r="Q1461" s="379"/>
    </row>
    <row r="1462" spans="1:17" s="315" customFormat="1" ht="51.75" customHeight="1" x14ac:dyDescent="0.25">
      <c r="A1462" s="115">
        <v>4.1500000000000004</v>
      </c>
      <c r="B1462" s="98" t="s">
        <v>1252</v>
      </c>
      <c r="C1462" s="65">
        <v>24</v>
      </c>
      <c r="D1462" s="66" t="s">
        <v>13</v>
      </c>
      <c r="E1462" s="67"/>
      <c r="F1462" s="687">
        <f t="shared" si="169"/>
        <v>0</v>
      </c>
      <c r="G1462" s="277"/>
      <c r="H1462" s="277"/>
      <c r="I1462" s="257"/>
      <c r="M1462" s="377"/>
      <c r="N1462" s="378"/>
      <c r="O1462" s="318"/>
      <c r="P1462" s="379"/>
      <c r="Q1462" s="379"/>
    </row>
    <row r="1463" spans="1:17" s="315" customFormat="1" ht="51.75" customHeight="1" x14ac:dyDescent="0.25">
      <c r="A1463" s="115">
        <v>4.16</v>
      </c>
      <c r="B1463" s="98" t="s">
        <v>1253</v>
      </c>
      <c r="C1463" s="65">
        <v>24</v>
      </c>
      <c r="D1463" s="66" t="s">
        <v>13</v>
      </c>
      <c r="E1463" s="67"/>
      <c r="F1463" s="687">
        <f t="shared" si="169"/>
        <v>0</v>
      </c>
      <c r="G1463" s="277"/>
      <c r="H1463" s="277"/>
      <c r="I1463" s="257"/>
      <c r="M1463" s="377"/>
      <c r="N1463" s="378"/>
      <c r="O1463" s="318"/>
      <c r="P1463" s="379"/>
      <c r="Q1463" s="379"/>
    </row>
    <row r="1464" spans="1:17" s="315" customFormat="1" ht="51.75" customHeight="1" x14ac:dyDescent="0.25">
      <c r="A1464" s="115">
        <v>4.17</v>
      </c>
      <c r="B1464" s="98" t="s">
        <v>1254</v>
      </c>
      <c r="C1464" s="65">
        <v>24</v>
      </c>
      <c r="D1464" s="66" t="s">
        <v>13</v>
      </c>
      <c r="E1464" s="67"/>
      <c r="F1464" s="687">
        <f t="shared" si="169"/>
        <v>0</v>
      </c>
      <c r="G1464" s="277"/>
      <c r="H1464" s="277"/>
      <c r="I1464" s="257"/>
      <c r="M1464" s="377"/>
      <c r="N1464" s="378"/>
      <c r="O1464" s="318"/>
      <c r="P1464" s="379"/>
      <c r="Q1464" s="379"/>
    </row>
    <row r="1465" spans="1:17" s="315" customFormat="1" ht="51.75" customHeight="1" x14ac:dyDescent="0.25">
      <c r="A1465" s="115">
        <v>4.18</v>
      </c>
      <c r="B1465" s="98" t="s">
        <v>1255</v>
      </c>
      <c r="C1465" s="65">
        <v>40</v>
      </c>
      <c r="D1465" s="66" t="s">
        <v>13</v>
      </c>
      <c r="E1465" s="67"/>
      <c r="F1465" s="687">
        <f t="shared" si="169"/>
        <v>0</v>
      </c>
      <c r="G1465" s="277"/>
      <c r="H1465" s="277"/>
      <c r="I1465" s="257"/>
      <c r="M1465" s="377"/>
      <c r="N1465" s="378"/>
      <c r="O1465" s="318"/>
      <c r="P1465" s="379"/>
      <c r="Q1465" s="379"/>
    </row>
    <row r="1466" spans="1:17" s="315" customFormat="1" ht="51.75" customHeight="1" x14ac:dyDescent="0.25">
      <c r="A1466" s="115">
        <v>4.1900000000000004</v>
      </c>
      <c r="B1466" s="98" t="s">
        <v>1256</v>
      </c>
      <c r="C1466" s="65">
        <v>30</v>
      </c>
      <c r="D1466" s="66" t="s">
        <v>13</v>
      </c>
      <c r="E1466" s="67"/>
      <c r="F1466" s="687">
        <f t="shared" si="169"/>
        <v>0</v>
      </c>
      <c r="G1466" s="277"/>
      <c r="H1466" s="277"/>
      <c r="I1466" s="257"/>
      <c r="M1466" s="377"/>
      <c r="N1466" s="378"/>
      <c r="O1466" s="318"/>
      <c r="P1466" s="379"/>
      <c r="Q1466" s="379"/>
    </row>
    <row r="1467" spans="1:17" s="315" customFormat="1" ht="51.75" customHeight="1" x14ac:dyDescent="0.25">
      <c r="A1467" s="115">
        <v>4.2</v>
      </c>
      <c r="B1467" s="98" t="s">
        <v>1257</v>
      </c>
      <c r="C1467" s="65">
        <v>4</v>
      </c>
      <c r="D1467" s="66" t="s">
        <v>13</v>
      </c>
      <c r="E1467" s="67"/>
      <c r="F1467" s="687">
        <f t="shared" si="169"/>
        <v>0</v>
      </c>
      <c r="G1467" s="277"/>
      <c r="H1467" s="277"/>
      <c r="I1467" s="257"/>
      <c r="M1467" s="377"/>
      <c r="N1467" s="378"/>
      <c r="O1467" s="318"/>
      <c r="P1467" s="379"/>
      <c r="Q1467" s="379"/>
    </row>
    <row r="1468" spans="1:17" s="315" customFormat="1" ht="51.75" customHeight="1" x14ac:dyDescent="0.25">
      <c r="A1468" s="115">
        <v>4.21</v>
      </c>
      <c r="B1468" s="98" t="s">
        <v>1258</v>
      </c>
      <c r="C1468" s="65">
        <v>48</v>
      </c>
      <c r="D1468" s="66" t="s">
        <v>13</v>
      </c>
      <c r="E1468" s="67"/>
      <c r="F1468" s="687">
        <f t="shared" si="169"/>
        <v>0</v>
      </c>
      <c r="G1468" s="277"/>
      <c r="H1468" s="277"/>
      <c r="I1468" s="257"/>
      <c r="M1468" s="377"/>
      <c r="N1468" s="378"/>
      <c r="O1468" s="318"/>
      <c r="P1468" s="379"/>
      <c r="Q1468" s="379"/>
    </row>
    <row r="1469" spans="1:17" s="315" customFormat="1" ht="51.75" customHeight="1" x14ac:dyDescent="0.25">
      <c r="A1469" s="115">
        <v>4.22</v>
      </c>
      <c r="B1469" s="98" t="s">
        <v>1259</v>
      </c>
      <c r="C1469" s="65">
        <v>4</v>
      </c>
      <c r="D1469" s="66" t="s">
        <v>13</v>
      </c>
      <c r="E1469" s="67"/>
      <c r="F1469" s="687">
        <f t="shared" si="169"/>
        <v>0</v>
      </c>
      <c r="G1469" s="277"/>
      <c r="H1469" s="277"/>
      <c r="I1469" s="257"/>
      <c r="M1469" s="377"/>
      <c r="N1469" s="378"/>
      <c r="O1469" s="318"/>
      <c r="P1469" s="379"/>
      <c r="Q1469" s="379"/>
    </row>
    <row r="1470" spans="1:17" s="315" customFormat="1" ht="51.75" customHeight="1" x14ac:dyDescent="0.25">
      <c r="A1470" s="115">
        <v>4.2300000000000004</v>
      </c>
      <c r="B1470" s="98" t="s">
        <v>1260</v>
      </c>
      <c r="C1470" s="65">
        <v>24</v>
      </c>
      <c r="D1470" s="66" t="s">
        <v>13</v>
      </c>
      <c r="E1470" s="67"/>
      <c r="F1470" s="687">
        <f t="shared" si="169"/>
        <v>0</v>
      </c>
      <c r="G1470" s="277"/>
      <c r="H1470" s="277"/>
      <c r="I1470" s="257"/>
      <c r="M1470" s="377"/>
      <c r="N1470" s="378"/>
      <c r="O1470" s="318"/>
      <c r="P1470" s="379"/>
      <c r="Q1470" s="379"/>
    </row>
    <row r="1471" spans="1:17" s="315" customFormat="1" ht="51.75" customHeight="1" x14ac:dyDescent="0.25">
      <c r="A1471" s="115">
        <v>4.24</v>
      </c>
      <c r="B1471" s="98" t="s">
        <v>1261</v>
      </c>
      <c r="C1471" s="65">
        <v>4</v>
      </c>
      <c r="D1471" s="66" t="s">
        <v>13</v>
      </c>
      <c r="E1471" s="67"/>
      <c r="F1471" s="687">
        <f t="shared" si="169"/>
        <v>0</v>
      </c>
      <c r="G1471" s="277"/>
      <c r="H1471" s="277"/>
      <c r="I1471" s="257"/>
      <c r="M1471" s="377"/>
      <c r="N1471" s="378"/>
      <c r="O1471" s="318"/>
      <c r="P1471" s="379"/>
      <c r="Q1471" s="379"/>
    </row>
    <row r="1472" spans="1:17" s="315" customFormat="1" x14ac:dyDescent="0.25">
      <c r="A1472" s="115">
        <v>4.25</v>
      </c>
      <c r="B1472" s="98" t="s">
        <v>1349</v>
      </c>
      <c r="C1472" s="65">
        <v>1</v>
      </c>
      <c r="D1472" s="66" t="s">
        <v>12</v>
      </c>
      <c r="E1472" s="67"/>
      <c r="F1472" s="687">
        <f t="shared" ref="F1472:F1485" si="170">C1472*E1472</f>
        <v>0</v>
      </c>
      <c r="G1472" s="277"/>
      <c r="H1472" s="277"/>
      <c r="I1472" s="257"/>
      <c r="M1472" s="377"/>
      <c r="N1472" s="378"/>
      <c r="O1472" s="318"/>
      <c r="P1472" s="379"/>
      <c r="Q1472" s="379"/>
    </row>
    <row r="1473" spans="1:17" s="315" customFormat="1" ht="25.5" x14ac:dyDescent="0.25">
      <c r="A1473" s="115">
        <v>4.26</v>
      </c>
      <c r="B1473" s="98" t="s">
        <v>1350</v>
      </c>
      <c r="C1473" s="65">
        <v>1</v>
      </c>
      <c r="D1473" s="66" t="s">
        <v>12</v>
      </c>
      <c r="E1473" s="67"/>
      <c r="F1473" s="687">
        <f t="shared" si="170"/>
        <v>0</v>
      </c>
      <c r="G1473" s="277"/>
      <c r="H1473" s="277"/>
      <c r="I1473" s="257"/>
      <c r="M1473" s="377"/>
      <c r="N1473" s="378"/>
      <c r="O1473" s="318"/>
      <c r="P1473" s="379"/>
      <c r="Q1473" s="379"/>
    </row>
    <row r="1474" spans="1:17" s="315" customFormat="1" ht="25.5" x14ac:dyDescent="0.25">
      <c r="A1474" s="115">
        <v>4.2699999999999996</v>
      </c>
      <c r="B1474" s="68" t="s">
        <v>1262</v>
      </c>
      <c r="C1474" s="65">
        <v>1</v>
      </c>
      <c r="D1474" s="66" t="s">
        <v>12</v>
      </c>
      <c r="E1474" s="67"/>
      <c r="F1474" s="687">
        <f t="shared" si="170"/>
        <v>0</v>
      </c>
      <c r="G1474" s="277"/>
      <c r="H1474" s="277"/>
      <c r="I1474" s="257"/>
      <c r="M1474" s="316"/>
      <c r="N1474" s="317"/>
      <c r="O1474" s="318"/>
      <c r="P1474" s="319"/>
      <c r="Q1474" s="319"/>
    </row>
    <row r="1475" spans="1:17" s="315" customFormat="1" ht="25.5" x14ac:dyDescent="0.25">
      <c r="A1475" s="115">
        <v>4.28</v>
      </c>
      <c r="B1475" s="68" t="s">
        <v>1263</v>
      </c>
      <c r="C1475" s="65">
        <v>1</v>
      </c>
      <c r="D1475" s="66" t="s">
        <v>12</v>
      </c>
      <c r="E1475" s="67"/>
      <c r="F1475" s="687">
        <f t="shared" si="170"/>
        <v>0</v>
      </c>
      <c r="G1475" s="277"/>
      <c r="H1475" s="277"/>
      <c r="I1475" s="257"/>
      <c r="M1475" s="316"/>
      <c r="N1475" s="317"/>
      <c r="O1475" s="318"/>
      <c r="P1475" s="319"/>
      <c r="Q1475" s="319"/>
    </row>
    <row r="1476" spans="1:17" s="315" customFormat="1" ht="25.5" x14ac:dyDescent="0.25">
      <c r="A1476" s="115">
        <v>4.29</v>
      </c>
      <c r="B1476" s="68" t="s">
        <v>1264</v>
      </c>
      <c r="C1476" s="65">
        <v>1</v>
      </c>
      <c r="D1476" s="66" t="s">
        <v>12</v>
      </c>
      <c r="E1476" s="67"/>
      <c r="F1476" s="687">
        <f t="shared" si="170"/>
        <v>0</v>
      </c>
      <c r="G1476" s="277"/>
      <c r="H1476" s="277"/>
      <c r="I1476" s="257"/>
      <c r="M1476" s="316"/>
      <c r="N1476" s="317"/>
      <c r="O1476" s="318"/>
      <c r="P1476" s="319"/>
      <c r="Q1476" s="319"/>
    </row>
    <row r="1477" spans="1:17" s="315" customFormat="1" ht="25.5" x14ac:dyDescent="0.25">
      <c r="A1477" s="115">
        <v>4.3</v>
      </c>
      <c r="B1477" s="68" t="s">
        <v>1265</v>
      </c>
      <c r="C1477" s="65">
        <v>1</v>
      </c>
      <c r="D1477" s="66" t="s">
        <v>12</v>
      </c>
      <c r="E1477" s="67"/>
      <c r="F1477" s="687">
        <f t="shared" si="170"/>
        <v>0</v>
      </c>
      <c r="G1477" s="277"/>
      <c r="H1477" s="277"/>
      <c r="I1477" s="257"/>
      <c r="M1477" s="316"/>
      <c r="N1477" s="317"/>
      <c r="O1477" s="318"/>
      <c r="P1477" s="319"/>
      <c r="Q1477" s="319"/>
    </row>
    <row r="1478" spans="1:17" s="315" customFormat="1" x14ac:dyDescent="0.25">
      <c r="A1478" s="115">
        <v>4.3099999999999996</v>
      </c>
      <c r="B1478" s="68" t="s">
        <v>1266</v>
      </c>
      <c r="C1478" s="65">
        <v>2</v>
      </c>
      <c r="D1478" s="66" t="s">
        <v>12</v>
      </c>
      <c r="E1478" s="67"/>
      <c r="F1478" s="687">
        <f t="shared" si="170"/>
        <v>0</v>
      </c>
      <c r="G1478" s="277"/>
      <c r="H1478" s="277"/>
      <c r="I1478" s="257"/>
      <c r="M1478" s="316"/>
      <c r="N1478" s="317"/>
      <c r="O1478" s="318"/>
      <c r="P1478" s="319"/>
      <c r="Q1478" s="319"/>
    </row>
    <row r="1479" spans="1:17" s="315" customFormat="1" x14ac:dyDescent="0.25">
      <c r="A1479" s="115">
        <v>4.32</v>
      </c>
      <c r="B1479" s="68" t="s">
        <v>351</v>
      </c>
      <c r="C1479" s="65">
        <v>1</v>
      </c>
      <c r="D1479" s="66" t="s">
        <v>12</v>
      </c>
      <c r="E1479" s="67"/>
      <c r="F1479" s="687">
        <f t="shared" si="170"/>
        <v>0</v>
      </c>
      <c r="G1479" s="277"/>
      <c r="H1479" s="277"/>
      <c r="I1479" s="257"/>
      <c r="M1479" s="316"/>
      <c r="N1479" s="317"/>
      <c r="O1479" s="318"/>
      <c r="P1479" s="319"/>
      <c r="Q1479" s="319"/>
    </row>
    <row r="1480" spans="1:17" s="315" customFormat="1" x14ac:dyDescent="0.25">
      <c r="A1480" s="115">
        <v>4.33</v>
      </c>
      <c r="B1480" s="68" t="s">
        <v>352</v>
      </c>
      <c r="C1480" s="65">
        <v>2</v>
      </c>
      <c r="D1480" s="66" t="s">
        <v>12</v>
      </c>
      <c r="E1480" s="67"/>
      <c r="F1480" s="687">
        <f t="shared" si="170"/>
        <v>0</v>
      </c>
      <c r="G1480" s="277"/>
      <c r="H1480" s="277"/>
      <c r="I1480" s="257"/>
      <c r="M1480" s="316"/>
      <c r="N1480" s="317"/>
      <c r="O1480" s="318"/>
      <c r="P1480" s="319"/>
      <c r="Q1480" s="319"/>
    </row>
    <row r="1481" spans="1:17" s="315" customFormat="1" x14ac:dyDescent="0.25">
      <c r="A1481" s="115">
        <v>4.34</v>
      </c>
      <c r="B1481" s="68" t="s">
        <v>1267</v>
      </c>
      <c r="C1481" s="65">
        <v>1</v>
      </c>
      <c r="D1481" s="66" t="s">
        <v>12</v>
      </c>
      <c r="E1481" s="67"/>
      <c r="F1481" s="687">
        <f t="shared" si="170"/>
        <v>0</v>
      </c>
      <c r="G1481" s="277"/>
      <c r="H1481" s="277"/>
      <c r="I1481" s="257"/>
      <c r="M1481" s="316"/>
      <c r="N1481" s="317"/>
      <c r="O1481" s="318"/>
      <c r="P1481" s="319"/>
      <c r="Q1481" s="319"/>
    </row>
    <row r="1482" spans="1:17" s="315" customFormat="1" x14ac:dyDescent="0.25">
      <c r="A1482" s="115">
        <v>4.3499999999999996</v>
      </c>
      <c r="B1482" s="68" t="s">
        <v>354</v>
      </c>
      <c r="C1482" s="65">
        <v>2</v>
      </c>
      <c r="D1482" s="66" t="s">
        <v>12</v>
      </c>
      <c r="E1482" s="67"/>
      <c r="F1482" s="687">
        <f t="shared" si="170"/>
        <v>0</v>
      </c>
      <c r="G1482" s="277"/>
      <c r="H1482" s="277"/>
      <c r="I1482" s="257"/>
      <c r="M1482" s="316"/>
      <c r="N1482" s="317"/>
      <c r="O1482" s="318"/>
      <c r="P1482" s="319"/>
      <c r="Q1482" s="319"/>
    </row>
    <row r="1483" spans="1:17" s="315" customFormat="1" x14ac:dyDescent="0.25">
      <c r="A1483" s="115">
        <v>4.3600000000000003</v>
      </c>
      <c r="B1483" s="68" t="s">
        <v>355</v>
      </c>
      <c r="C1483" s="65">
        <v>1</v>
      </c>
      <c r="D1483" s="66" t="s">
        <v>12</v>
      </c>
      <c r="E1483" s="67"/>
      <c r="F1483" s="687">
        <f t="shared" si="170"/>
        <v>0</v>
      </c>
      <c r="G1483" s="277"/>
      <c r="H1483" s="277"/>
      <c r="I1483" s="257"/>
      <c r="M1483" s="316"/>
      <c r="N1483" s="317"/>
      <c r="O1483" s="318"/>
      <c r="P1483" s="319"/>
      <c r="Q1483" s="319"/>
    </row>
    <row r="1484" spans="1:17" s="315" customFormat="1" x14ac:dyDescent="0.25">
      <c r="A1484" s="115">
        <v>4.37</v>
      </c>
      <c r="B1484" s="68" t="s">
        <v>353</v>
      </c>
      <c r="C1484" s="65">
        <v>10</v>
      </c>
      <c r="D1484" s="66" t="s">
        <v>12</v>
      </c>
      <c r="E1484" s="67"/>
      <c r="F1484" s="687">
        <f t="shared" si="170"/>
        <v>0</v>
      </c>
      <c r="G1484" s="277"/>
      <c r="H1484" s="277"/>
      <c r="I1484" s="257"/>
      <c r="M1484" s="316"/>
      <c r="N1484" s="317"/>
      <c r="O1484" s="318"/>
      <c r="P1484" s="319"/>
      <c r="Q1484" s="319"/>
    </row>
    <row r="1485" spans="1:17" s="315" customFormat="1" x14ac:dyDescent="0.25">
      <c r="A1485" s="115">
        <v>4.38</v>
      </c>
      <c r="B1485" s="68" t="s">
        <v>1268</v>
      </c>
      <c r="C1485" s="65">
        <v>72</v>
      </c>
      <c r="D1485" s="66" t="s">
        <v>1332</v>
      </c>
      <c r="E1485" s="67"/>
      <c r="F1485" s="687">
        <f t="shared" si="170"/>
        <v>0</v>
      </c>
      <c r="G1485" s="277"/>
      <c r="H1485" s="277"/>
      <c r="I1485" s="257"/>
      <c r="M1485" s="316"/>
      <c r="N1485" s="317"/>
      <c r="O1485" s="318"/>
      <c r="P1485" s="319"/>
      <c r="Q1485" s="319"/>
    </row>
    <row r="1486" spans="1:17" s="315" customFormat="1" x14ac:dyDescent="0.25">
      <c r="A1486" s="115">
        <v>4.3899999999999997</v>
      </c>
      <c r="B1486" s="68" t="s">
        <v>1269</v>
      </c>
      <c r="C1486" s="65">
        <v>1</v>
      </c>
      <c r="D1486" s="66" t="s">
        <v>12</v>
      </c>
      <c r="E1486" s="67"/>
      <c r="F1486" s="687">
        <f>ROUND(C1486*E1486,2)</f>
        <v>0</v>
      </c>
      <c r="G1486" s="277"/>
      <c r="H1486" s="277"/>
      <c r="I1486" s="257"/>
      <c r="M1486" s="316"/>
      <c r="N1486" s="317"/>
      <c r="O1486" s="318"/>
      <c r="P1486" s="319"/>
      <c r="Q1486" s="319"/>
    </row>
    <row r="1487" spans="1:17" s="315" customFormat="1" x14ac:dyDescent="0.25">
      <c r="A1487" s="113"/>
      <c r="B1487" s="111" t="s">
        <v>1333</v>
      </c>
      <c r="C1487" s="65"/>
      <c r="D1487" s="66"/>
      <c r="E1487" s="67"/>
      <c r="F1487" s="682">
        <f>SUM(F1448:F1486)</f>
        <v>0</v>
      </c>
      <c r="G1487" s="277"/>
      <c r="H1487" s="277"/>
      <c r="I1487" s="257"/>
      <c r="M1487" s="316"/>
      <c r="N1487" s="317"/>
      <c r="O1487" s="318"/>
      <c r="P1487" s="319"/>
      <c r="Q1487" s="319"/>
    </row>
    <row r="1488" spans="1:17" s="315" customFormat="1" x14ac:dyDescent="0.25">
      <c r="A1488" s="115"/>
      <c r="B1488" s="68"/>
      <c r="C1488" s="65"/>
      <c r="D1488" s="66"/>
      <c r="E1488" s="67"/>
      <c r="F1488" s="687"/>
      <c r="G1488" s="277"/>
      <c r="H1488" s="277"/>
      <c r="I1488" s="257"/>
      <c r="M1488" s="316"/>
      <c r="N1488" s="317"/>
      <c r="O1488" s="318"/>
      <c r="P1488" s="319"/>
      <c r="Q1488" s="319"/>
    </row>
    <row r="1489" spans="1:17" s="315" customFormat="1" x14ac:dyDescent="0.25">
      <c r="A1489" s="113">
        <v>5</v>
      </c>
      <c r="B1489" s="64" t="s">
        <v>1270</v>
      </c>
      <c r="C1489" s="65"/>
      <c r="D1489" s="66"/>
      <c r="E1489" s="67"/>
      <c r="F1489" s="687"/>
      <c r="G1489" s="277"/>
      <c r="H1489" s="277"/>
      <c r="I1489" s="257"/>
      <c r="M1489" s="316"/>
      <c r="N1489" s="317"/>
      <c r="O1489" s="318"/>
      <c r="P1489" s="319"/>
      <c r="Q1489" s="319"/>
    </row>
    <row r="1490" spans="1:17" s="315" customFormat="1" ht="25.5" x14ac:dyDescent="0.25">
      <c r="A1490" s="115">
        <v>5.0999999999999996</v>
      </c>
      <c r="B1490" s="98" t="s">
        <v>1351</v>
      </c>
      <c r="C1490" s="65">
        <v>1</v>
      </c>
      <c r="D1490" s="66" t="s">
        <v>12</v>
      </c>
      <c r="E1490" s="67"/>
      <c r="F1490" s="687">
        <f>C1490*E1490</f>
        <v>0</v>
      </c>
      <c r="G1490" s="277"/>
      <c r="H1490" s="277"/>
      <c r="I1490" s="257"/>
      <c r="M1490" s="377"/>
      <c r="N1490" s="378"/>
      <c r="O1490" s="318"/>
      <c r="P1490" s="379"/>
      <c r="Q1490" s="379"/>
    </row>
    <row r="1491" spans="1:17" s="315" customFormat="1" x14ac:dyDescent="0.25">
      <c r="A1491" s="115">
        <v>5.2</v>
      </c>
      <c r="B1491" s="68" t="s">
        <v>1352</v>
      </c>
      <c r="C1491" s="65">
        <v>1</v>
      </c>
      <c r="D1491" s="66" t="s">
        <v>12</v>
      </c>
      <c r="E1491" s="67"/>
      <c r="F1491" s="687">
        <f t="shared" ref="F1491:F1494" si="171">C1491*E1491</f>
        <v>0</v>
      </c>
      <c r="G1491" s="277"/>
      <c r="H1491" s="277"/>
      <c r="I1491" s="257"/>
      <c r="M1491" s="377"/>
      <c r="N1491" s="378"/>
      <c r="O1491" s="318"/>
      <c r="P1491" s="379"/>
      <c r="Q1491" s="379"/>
    </row>
    <row r="1492" spans="1:17" s="315" customFormat="1" x14ac:dyDescent="0.25">
      <c r="A1492" s="115">
        <v>5.3</v>
      </c>
      <c r="B1492" s="68" t="s">
        <v>1353</v>
      </c>
      <c r="C1492" s="65">
        <v>1</v>
      </c>
      <c r="D1492" s="66" t="s">
        <v>12</v>
      </c>
      <c r="E1492" s="67"/>
      <c r="F1492" s="687">
        <f t="shared" si="171"/>
        <v>0</v>
      </c>
      <c r="G1492" s="277"/>
      <c r="H1492" s="277"/>
      <c r="I1492" s="257"/>
      <c r="M1492" s="377"/>
      <c r="N1492" s="378"/>
      <c r="O1492" s="318"/>
      <c r="P1492" s="379"/>
      <c r="Q1492" s="379"/>
    </row>
    <row r="1493" spans="1:17" s="315" customFormat="1" ht="51" x14ac:dyDescent="0.25">
      <c r="A1493" s="115">
        <v>5.4</v>
      </c>
      <c r="B1493" s="98" t="s">
        <v>1334</v>
      </c>
      <c r="C1493" s="65">
        <v>10</v>
      </c>
      <c r="D1493" s="66" t="s">
        <v>13</v>
      </c>
      <c r="E1493" s="67"/>
      <c r="F1493" s="687">
        <f>C1493*E1493</f>
        <v>0</v>
      </c>
      <c r="G1493" s="277"/>
      <c r="H1493" s="277"/>
      <c r="I1493" s="257"/>
      <c r="M1493" s="377"/>
      <c r="N1493" s="378"/>
      <c r="O1493" s="318"/>
      <c r="P1493" s="379"/>
      <c r="Q1493" s="379"/>
    </row>
    <row r="1494" spans="1:17" s="315" customFormat="1" x14ac:dyDescent="0.25">
      <c r="A1494" s="115">
        <v>5.5</v>
      </c>
      <c r="B1494" s="68" t="s">
        <v>1354</v>
      </c>
      <c r="C1494" s="65">
        <v>1</v>
      </c>
      <c r="D1494" s="66" t="s">
        <v>12</v>
      </c>
      <c r="E1494" s="67"/>
      <c r="F1494" s="687">
        <f t="shared" si="171"/>
        <v>0</v>
      </c>
      <c r="G1494" s="277"/>
      <c r="H1494" s="277"/>
      <c r="I1494" s="257"/>
      <c r="M1494" s="377"/>
      <c r="N1494" s="378"/>
      <c r="O1494" s="318"/>
      <c r="P1494" s="379"/>
      <c r="Q1494" s="379"/>
    </row>
    <row r="1495" spans="1:17" s="315" customFormat="1" x14ac:dyDescent="0.2">
      <c r="A1495" s="115">
        <v>5.6</v>
      </c>
      <c r="B1495" s="248" t="s">
        <v>1422</v>
      </c>
      <c r="C1495" s="65">
        <v>1</v>
      </c>
      <c r="D1495" s="66" t="s">
        <v>12</v>
      </c>
      <c r="E1495" s="67"/>
      <c r="F1495" s="687">
        <f t="shared" ref="F1495" si="172">C1495*E1495</f>
        <v>0</v>
      </c>
      <c r="G1495" s="277"/>
      <c r="H1495" s="277"/>
      <c r="I1495" s="257"/>
      <c r="M1495" s="377"/>
      <c r="N1495" s="378"/>
      <c r="O1495" s="318"/>
      <c r="P1495" s="379"/>
      <c r="Q1495" s="379"/>
    </row>
    <row r="1496" spans="1:17" s="315" customFormat="1" x14ac:dyDescent="0.25">
      <c r="A1496" s="113"/>
      <c r="B1496" s="111" t="s">
        <v>1335</v>
      </c>
      <c r="C1496" s="65"/>
      <c r="D1496" s="66"/>
      <c r="E1496" s="67"/>
      <c r="F1496" s="682">
        <f>SUM(F1490:F1495)</f>
        <v>0</v>
      </c>
      <c r="G1496" s="277"/>
      <c r="H1496" s="277"/>
      <c r="I1496" s="257"/>
      <c r="M1496" s="316"/>
      <c r="N1496" s="317"/>
      <c r="O1496" s="318"/>
      <c r="P1496" s="319"/>
      <c r="Q1496" s="319"/>
    </row>
    <row r="1497" spans="1:17" s="315" customFormat="1" x14ac:dyDescent="0.25">
      <c r="A1497" s="115"/>
      <c r="B1497" s="68"/>
      <c r="C1497" s="65"/>
      <c r="D1497" s="66"/>
      <c r="E1497" s="67"/>
      <c r="F1497" s="687"/>
      <c r="G1497" s="277"/>
      <c r="H1497" s="277"/>
      <c r="I1497" s="257"/>
      <c r="M1497" s="377"/>
      <c r="N1497" s="378"/>
      <c r="O1497" s="318"/>
      <c r="P1497" s="379"/>
      <c r="Q1497" s="379"/>
    </row>
    <row r="1498" spans="1:17" s="315" customFormat="1" ht="12" customHeight="1" x14ac:dyDescent="0.25">
      <c r="A1498" s="113">
        <v>6</v>
      </c>
      <c r="B1498" s="64" t="s">
        <v>1357</v>
      </c>
      <c r="C1498" s="65"/>
      <c r="D1498" s="66"/>
      <c r="E1498" s="67"/>
      <c r="F1498" s="687"/>
      <c r="G1498" s="277"/>
      <c r="H1498" s="277"/>
      <c r="I1498" s="257"/>
      <c r="M1498" s="316"/>
      <c r="N1498" s="317"/>
      <c r="O1498" s="318"/>
      <c r="P1498" s="319"/>
      <c r="Q1498" s="319"/>
    </row>
    <row r="1499" spans="1:17" s="315" customFormat="1" ht="3.75" customHeight="1" x14ac:dyDescent="0.25">
      <c r="A1499" s="113"/>
      <c r="B1499" s="64"/>
      <c r="C1499" s="65"/>
      <c r="D1499" s="66"/>
      <c r="E1499" s="67"/>
      <c r="F1499" s="687"/>
      <c r="G1499" s="277"/>
      <c r="H1499" s="277"/>
      <c r="I1499" s="257"/>
      <c r="M1499" s="316"/>
      <c r="N1499" s="317"/>
      <c r="O1499" s="318"/>
      <c r="P1499" s="319"/>
      <c r="Q1499" s="319"/>
    </row>
    <row r="1500" spans="1:17" s="315" customFormat="1" x14ac:dyDescent="0.25">
      <c r="A1500" s="113">
        <v>6.1</v>
      </c>
      <c r="B1500" s="64" t="s">
        <v>1336</v>
      </c>
      <c r="C1500" s="65"/>
      <c r="D1500" s="66"/>
      <c r="E1500" s="67"/>
      <c r="F1500" s="687"/>
      <c r="G1500" s="277"/>
      <c r="H1500" s="277"/>
      <c r="I1500" s="257"/>
      <c r="M1500" s="316"/>
      <c r="N1500" s="317"/>
      <c r="O1500" s="318"/>
      <c r="P1500" s="319"/>
      <c r="Q1500" s="319"/>
    </row>
    <row r="1501" spans="1:17" s="315" customFormat="1" ht="38.25" x14ac:dyDescent="0.25">
      <c r="A1501" s="115" t="s">
        <v>785</v>
      </c>
      <c r="B1501" s="98" t="s">
        <v>1358</v>
      </c>
      <c r="C1501" s="65">
        <v>1</v>
      </c>
      <c r="D1501" s="66" t="s">
        <v>12</v>
      </c>
      <c r="E1501" s="67"/>
      <c r="F1501" s="687">
        <f>ROUND((C1501*E1501),2)</f>
        <v>0</v>
      </c>
      <c r="G1501" s="277"/>
      <c r="H1501" s="277"/>
      <c r="I1501" s="257"/>
      <c r="M1501" s="377"/>
      <c r="N1501" s="378"/>
      <c r="O1501" s="318"/>
      <c r="P1501" s="379"/>
      <c r="Q1501" s="379"/>
    </row>
    <row r="1502" spans="1:17" s="315" customFormat="1" ht="38.25" x14ac:dyDescent="0.25">
      <c r="A1502" s="115" t="s">
        <v>786</v>
      </c>
      <c r="B1502" s="98" t="s">
        <v>1359</v>
      </c>
      <c r="C1502" s="65">
        <v>3</v>
      </c>
      <c r="D1502" s="66" t="s">
        <v>12</v>
      </c>
      <c r="E1502" s="67"/>
      <c r="F1502" s="687">
        <f>ROUND(C1502*E1502,2)</f>
        <v>0</v>
      </c>
      <c r="G1502" s="277"/>
      <c r="H1502" s="277"/>
      <c r="I1502" s="257"/>
      <c r="M1502" s="377"/>
      <c r="N1502" s="378"/>
      <c r="O1502" s="318"/>
      <c r="P1502" s="379"/>
      <c r="Q1502" s="379"/>
    </row>
    <row r="1503" spans="1:17" s="315" customFormat="1" x14ac:dyDescent="0.25">
      <c r="A1503" s="115" t="s">
        <v>787</v>
      </c>
      <c r="B1503" s="98" t="s">
        <v>1294</v>
      </c>
      <c r="C1503" s="65">
        <v>3</v>
      </c>
      <c r="D1503" s="66" t="s">
        <v>12</v>
      </c>
      <c r="E1503" s="67"/>
      <c r="F1503" s="687">
        <f>ROUND(C1503*E1503,2)</f>
        <v>0</v>
      </c>
      <c r="G1503" s="277"/>
      <c r="H1503" s="277"/>
      <c r="I1503" s="257"/>
      <c r="M1503" s="377"/>
      <c r="N1503" s="378"/>
      <c r="O1503" s="318"/>
      <c r="P1503" s="379"/>
      <c r="Q1503" s="379"/>
    </row>
    <row r="1504" spans="1:17" s="315" customFormat="1" x14ac:dyDescent="0.25">
      <c r="A1504" s="115" t="s">
        <v>1337</v>
      </c>
      <c r="B1504" s="98" t="s">
        <v>1360</v>
      </c>
      <c r="C1504" s="65">
        <v>3</v>
      </c>
      <c r="D1504" s="66" t="s">
        <v>12</v>
      </c>
      <c r="E1504" s="67"/>
      <c r="F1504" s="687">
        <f>ROUND(C1504*E1504,2)</f>
        <v>0</v>
      </c>
      <c r="G1504" s="277"/>
      <c r="H1504" s="277"/>
      <c r="I1504" s="257"/>
      <c r="M1504" s="377"/>
      <c r="N1504" s="378"/>
      <c r="O1504" s="318"/>
      <c r="P1504" s="379"/>
      <c r="Q1504" s="379"/>
    </row>
    <row r="1505" spans="1:17" s="315" customFormat="1" ht="38.25" x14ac:dyDescent="0.25">
      <c r="A1505" s="115" t="s">
        <v>1338</v>
      </c>
      <c r="B1505" s="98" t="s">
        <v>1355</v>
      </c>
      <c r="C1505" s="65">
        <v>3</v>
      </c>
      <c r="D1505" s="66" t="s">
        <v>12</v>
      </c>
      <c r="E1505" s="67"/>
      <c r="F1505" s="687">
        <f>ROUND(C1505*E1505,2)</f>
        <v>0</v>
      </c>
      <c r="G1505" s="277"/>
      <c r="H1505" s="277"/>
      <c r="I1505" s="257"/>
      <c r="M1505" s="377"/>
      <c r="N1505" s="378"/>
      <c r="O1505" s="318"/>
      <c r="P1505" s="379"/>
      <c r="Q1505" s="379"/>
    </row>
    <row r="1506" spans="1:17" s="315" customFormat="1" x14ac:dyDescent="0.25">
      <c r="A1506" s="115"/>
      <c r="B1506" s="98"/>
      <c r="C1506" s="65"/>
      <c r="D1506" s="66"/>
      <c r="E1506" s="67"/>
      <c r="F1506" s="687"/>
      <c r="G1506" s="277"/>
      <c r="H1506" s="277"/>
      <c r="I1506" s="257"/>
      <c r="M1506" s="377"/>
      <c r="N1506" s="378"/>
      <c r="O1506" s="318"/>
      <c r="P1506" s="379"/>
      <c r="Q1506" s="379"/>
    </row>
    <row r="1507" spans="1:17" s="315" customFormat="1" ht="12" customHeight="1" x14ac:dyDescent="0.25">
      <c r="A1507" s="113">
        <v>6.2</v>
      </c>
      <c r="B1507" s="64" t="s">
        <v>1339</v>
      </c>
      <c r="C1507" s="65"/>
      <c r="D1507" s="66"/>
      <c r="E1507" s="67"/>
      <c r="F1507" s="687"/>
      <c r="G1507" s="277"/>
      <c r="H1507" s="277"/>
      <c r="I1507" s="257"/>
      <c r="M1507" s="316"/>
      <c r="N1507" s="317"/>
      <c r="O1507" s="318"/>
      <c r="P1507" s="319"/>
      <c r="Q1507" s="319"/>
    </row>
    <row r="1508" spans="1:17" s="315" customFormat="1" ht="38.25" x14ac:dyDescent="0.25">
      <c r="A1508" s="115" t="s">
        <v>788</v>
      </c>
      <c r="B1508" s="98" t="s">
        <v>1358</v>
      </c>
      <c r="C1508" s="65">
        <v>1</v>
      </c>
      <c r="D1508" s="66" t="s">
        <v>12</v>
      </c>
      <c r="E1508" s="67"/>
      <c r="F1508" s="687">
        <f>ROUND((C1508*E1508),2)</f>
        <v>0</v>
      </c>
      <c r="G1508" s="277"/>
      <c r="H1508" s="277"/>
      <c r="I1508" s="257"/>
      <c r="M1508" s="377"/>
      <c r="N1508" s="378"/>
      <c r="O1508" s="318"/>
      <c r="P1508" s="379"/>
      <c r="Q1508" s="379"/>
    </row>
    <row r="1509" spans="1:17" s="315" customFormat="1" ht="38.25" x14ac:dyDescent="0.25">
      <c r="A1509" s="115" t="s">
        <v>1131</v>
      </c>
      <c r="B1509" s="98" t="s">
        <v>1361</v>
      </c>
      <c r="C1509" s="65">
        <v>3</v>
      </c>
      <c r="D1509" s="66" t="s">
        <v>12</v>
      </c>
      <c r="E1509" s="67"/>
      <c r="F1509" s="687">
        <f>ROUND(C1509*E1509,2)</f>
        <v>0</v>
      </c>
      <c r="G1509" s="277"/>
      <c r="H1509" s="277"/>
      <c r="I1509" s="257"/>
      <c r="M1509" s="377"/>
      <c r="N1509" s="378"/>
      <c r="O1509" s="318"/>
      <c r="P1509" s="379"/>
      <c r="Q1509" s="379"/>
    </row>
    <row r="1510" spans="1:17" s="315" customFormat="1" x14ac:dyDescent="0.25">
      <c r="A1510" s="115" t="s">
        <v>1132</v>
      </c>
      <c r="B1510" s="98" t="s">
        <v>1294</v>
      </c>
      <c r="C1510" s="65">
        <v>3</v>
      </c>
      <c r="D1510" s="66" t="s">
        <v>12</v>
      </c>
      <c r="E1510" s="67"/>
      <c r="F1510" s="687">
        <f>ROUND(C1510*E1510,2)</f>
        <v>0</v>
      </c>
      <c r="G1510" s="277"/>
      <c r="H1510" s="277"/>
      <c r="I1510" s="257"/>
      <c r="M1510" s="377"/>
      <c r="N1510" s="378"/>
      <c r="O1510" s="318"/>
      <c r="P1510" s="379"/>
      <c r="Q1510" s="379"/>
    </row>
    <row r="1511" spans="1:17" s="315" customFormat="1" x14ac:dyDescent="0.25">
      <c r="A1511" s="115" t="s">
        <v>1133</v>
      </c>
      <c r="B1511" s="98" t="s">
        <v>1360</v>
      </c>
      <c r="C1511" s="65">
        <v>3</v>
      </c>
      <c r="D1511" s="66" t="s">
        <v>12</v>
      </c>
      <c r="E1511" s="67"/>
      <c r="F1511" s="687">
        <f>ROUND(C1511*E1511,2)</f>
        <v>0</v>
      </c>
      <c r="G1511" s="277"/>
      <c r="H1511" s="277"/>
      <c r="I1511" s="257"/>
      <c r="M1511" s="377"/>
      <c r="N1511" s="378"/>
      <c r="O1511" s="318"/>
      <c r="P1511" s="379"/>
      <c r="Q1511" s="379"/>
    </row>
    <row r="1512" spans="1:17" s="315" customFormat="1" ht="38.25" x14ac:dyDescent="0.25">
      <c r="A1512" s="115" t="s">
        <v>1340</v>
      </c>
      <c r="B1512" s="98" t="s">
        <v>1355</v>
      </c>
      <c r="C1512" s="65">
        <v>3</v>
      </c>
      <c r="D1512" s="66" t="s">
        <v>12</v>
      </c>
      <c r="E1512" s="67"/>
      <c r="F1512" s="687">
        <f>ROUND(C1512*E1512,2)</f>
        <v>0</v>
      </c>
      <c r="G1512" s="277"/>
      <c r="H1512" s="277"/>
      <c r="I1512" s="257"/>
      <c r="M1512" s="377"/>
      <c r="N1512" s="378"/>
      <c r="O1512" s="318"/>
      <c r="P1512" s="379"/>
      <c r="Q1512" s="379"/>
    </row>
    <row r="1513" spans="1:17" s="315" customFormat="1" x14ac:dyDescent="0.25">
      <c r="A1513" s="115"/>
      <c r="B1513" s="98"/>
      <c r="C1513" s="65"/>
      <c r="D1513" s="66"/>
      <c r="E1513" s="67"/>
      <c r="F1513" s="687"/>
      <c r="G1513" s="277"/>
      <c r="H1513" s="277"/>
      <c r="I1513" s="257"/>
      <c r="M1513" s="377"/>
      <c r="N1513" s="378"/>
      <c r="O1513" s="318"/>
      <c r="P1513" s="379"/>
      <c r="Q1513" s="379"/>
    </row>
    <row r="1514" spans="1:17" s="315" customFormat="1" ht="12" customHeight="1" x14ac:dyDescent="0.25">
      <c r="A1514" s="113">
        <v>6.3</v>
      </c>
      <c r="B1514" s="64" t="s">
        <v>1341</v>
      </c>
      <c r="C1514" s="65"/>
      <c r="D1514" s="66"/>
      <c r="E1514" s="67"/>
      <c r="F1514" s="687"/>
      <c r="G1514" s="277"/>
      <c r="H1514" s="277"/>
      <c r="I1514" s="257"/>
      <c r="M1514" s="316"/>
      <c r="N1514" s="317"/>
      <c r="O1514" s="318"/>
      <c r="P1514" s="319"/>
      <c r="Q1514" s="319"/>
    </row>
    <row r="1515" spans="1:17" s="315" customFormat="1" ht="38.25" x14ac:dyDescent="0.25">
      <c r="A1515" s="115" t="s">
        <v>1342</v>
      </c>
      <c r="B1515" s="98" t="s">
        <v>1363</v>
      </c>
      <c r="C1515" s="65">
        <v>1</v>
      </c>
      <c r="D1515" s="66" t="s">
        <v>2</v>
      </c>
      <c r="E1515" s="67"/>
      <c r="F1515" s="687">
        <f>ROUND((C1515*E1515),2)</f>
        <v>0</v>
      </c>
      <c r="G1515" s="277"/>
      <c r="H1515" s="277"/>
      <c r="I1515" s="257"/>
      <c r="M1515" s="377"/>
      <c r="N1515" s="378"/>
      <c r="O1515" s="318"/>
      <c r="P1515" s="379"/>
      <c r="Q1515" s="379"/>
    </row>
    <row r="1516" spans="1:17" s="315" customFormat="1" ht="38.25" x14ac:dyDescent="0.25">
      <c r="A1516" s="115" t="s">
        <v>1343</v>
      </c>
      <c r="B1516" s="98" t="s">
        <v>1362</v>
      </c>
      <c r="C1516" s="65">
        <v>2</v>
      </c>
      <c r="D1516" s="66" t="s">
        <v>2</v>
      </c>
      <c r="E1516" s="67"/>
      <c r="F1516" s="687">
        <f>ROUND(C1516*E1516,2)</f>
        <v>0</v>
      </c>
      <c r="G1516" s="277"/>
      <c r="H1516" s="277"/>
      <c r="I1516" s="257"/>
      <c r="M1516" s="377"/>
      <c r="N1516" s="378"/>
      <c r="O1516" s="318"/>
      <c r="P1516" s="379"/>
      <c r="Q1516" s="379"/>
    </row>
    <row r="1517" spans="1:17" s="315" customFormat="1" x14ac:dyDescent="0.25">
      <c r="A1517" s="115" t="s">
        <v>1344</v>
      </c>
      <c r="B1517" s="98" t="s">
        <v>1294</v>
      </c>
      <c r="C1517" s="65">
        <v>2</v>
      </c>
      <c r="D1517" s="66" t="s">
        <v>2</v>
      </c>
      <c r="E1517" s="67"/>
      <c r="F1517" s="687">
        <f>ROUND(C1517*E1517,2)</f>
        <v>0</v>
      </c>
      <c r="G1517" s="277"/>
      <c r="H1517" s="277"/>
      <c r="I1517" s="257"/>
      <c r="M1517" s="377"/>
      <c r="N1517" s="378"/>
      <c r="O1517" s="318"/>
      <c r="P1517" s="379"/>
      <c r="Q1517" s="379"/>
    </row>
    <row r="1518" spans="1:17" s="315" customFormat="1" x14ac:dyDescent="0.25">
      <c r="A1518" s="115" t="s">
        <v>1345</v>
      </c>
      <c r="B1518" s="98" t="s">
        <v>1364</v>
      </c>
      <c r="C1518" s="65">
        <v>2</v>
      </c>
      <c r="D1518" s="66" t="s">
        <v>2</v>
      </c>
      <c r="E1518" s="67"/>
      <c r="F1518" s="687">
        <f>ROUND(C1518*E1518,2)</f>
        <v>0</v>
      </c>
      <c r="G1518" s="277"/>
      <c r="H1518" s="277"/>
      <c r="I1518" s="257"/>
      <c r="M1518" s="377"/>
      <c r="N1518" s="378"/>
      <c r="O1518" s="318"/>
      <c r="P1518" s="379"/>
      <c r="Q1518" s="379"/>
    </row>
    <row r="1519" spans="1:17" s="315" customFormat="1" ht="38.25" x14ac:dyDescent="0.25">
      <c r="A1519" s="115" t="s">
        <v>1346</v>
      </c>
      <c r="B1519" s="98" t="s">
        <v>1356</v>
      </c>
      <c r="C1519" s="65">
        <v>2</v>
      </c>
      <c r="D1519" s="66" t="s">
        <v>2</v>
      </c>
      <c r="E1519" s="67"/>
      <c r="F1519" s="687">
        <f>ROUND(C1519*E1519,2)</f>
        <v>0</v>
      </c>
      <c r="G1519" s="277"/>
      <c r="H1519" s="277"/>
      <c r="I1519" s="257"/>
      <c r="M1519" s="377"/>
      <c r="N1519" s="378"/>
      <c r="O1519" s="318"/>
      <c r="P1519" s="379"/>
      <c r="Q1519" s="379"/>
    </row>
    <row r="1520" spans="1:17" s="315" customFormat="1" x14ac:dyDescent="0.25">
      <c r="A1520" s="113"/>
      <c r="B1520" s="111" t="s">
        <v>1365</v>
      </c>
      <c r="C1520" s="65"/>
      <c r="D1520" s="66"/>
      <c r="E1520" s="67"/>
      <c r="F1520" s="682">
        <f>SUM(F1500:F1519)</f>
        <v>0</v>
      </c>
      <c r="G1520" s="277"/>
      <c r="H1520" s="277"/>
      <c r="I1520" s="257"/>
      <c r="M1520" s="316"/>
      <c r="N1520" s="317"/>
      <c r="O1520" s="318"/>
      <c r="P1520" s="319"/>
      <c r="Q1520" s="319"/>
    </row>
    <row r="1521" spans="1:17" s="315" customFormat="1" x14ac:dyDescent="0.25">
      <c r="A1521" s="113"/>
      <c r="B1521" s="111" t="s">
        <v>1373</v>
      </c>
      <c r="C1521" s="65"/>
      <c r="D1521" s="66"/>
      <c r="E1521" s="67"/>
      <c r="F1521" s="682">
        <f>+F1520+F1496+F1487+F1446+F1442+F1438</f>
        <v>0</v>
      </c>
      <c r="G1521" s="277"/>
      <c r="H1521" s="277"/>
      <c r="I1521" s="257"/>
      <c r="M1521" s="316"/>
      <c r="N1521" s="317"/>
      <c r="O1521" s="318"/>
      <c r="P1521" s="319"/>
      <c r="Q1521" s="319"/>
    </row>
    <row r="1522" spans="1:17" s="315" customFormat="1" x14ac:dyDescent="0.25">
      <c r="A1522" s="84"/>
      <c r="B1522" s="500"/>
      <c r="C1522" s="31"/>
      <c r="D1522" s="496"/>
      <c r="E1522" s="30"/>
      <c r="F1522" s="498"/>
      <c r="G1522" s="277"/>
      <c r="H1522" s="277"/>
      <c r="I1522" s="257"/>
      <c r="M1522" s="316"/>
      <c r="N1522" s="317"/>
      <c r="O1522" s="318"/>
      <c r="P1522" s="319"/>
      <c r="Q1522" s="319"/>
    </row>
    <row r="1523" spans="1:17" s="315" customFormat="1" ht="14.25" customHeight="1" x14ac:dyDescent="0.25">
      <c r="A1523" s="102" t="s">
        <v>1374</v>
      </c>
      <c r="B1523" s="371" t="s">
        <v>1111</v>
      </c>
      <c r="C1523" s="525"/>
      <c r="D1523" s="303"/>
      <c r="E1523" s="21"/>
      <c r="F1523" s="498"/>
      <c r="G1523" s="277"/>
      <c r="H1523" s="277"/>
      <c r="I1523" s="490"/>
      <c r="M1523" s="377"/>
      <c r="N1523" s="378"/>
      <c r="O1523" s="318"/>
      <c r="P1523" s="379"/>
      <c r="Q1523" s="379"/>
    </row>
    <row r="1524" spans="1:17" s="315" customFormat="1" x14ac:dyDescent="0.25">
      <c r="A1524" s="745">
        <v>1</v>
      </c>
      <c r="B1524" s="746" t="s">
        <v>22</v>
      </c>
      <c r="C1524" s="747"/>
      <c r="D1524" s="748"/>
      <c r="E1524" s="74"/>
      <c r="F1524" s="749"/>
      <c r="G1524" s="277"/>
      <c r="H1524" s="277"/>
      <c r="I1524" s="257"/>
      <c r="M1524" s="316"/>
      <c r="N1524" s="317"/>
      <c r="O1524" s="318"/>
      <c r="P1524" s="319"/>
      <c r="Q1524" s="319"/>
    </row>
    <row r="1525" spans="1:17" s="315" customFormat="1" x14ac:dyDescent="0.25">
      <c r="A1525" s="750">
        <v>1.1000000000000001</v>
      </c>
      <c r="B1525" s="500" t="s">
        <v>18</v>
      </c>
      <c r="C1525" s="747">
        <v>445</v>
      </c>
      <c r="D1525" s="748" t="s">
        <v>13</v>
      </c>
      <c r="E1525" s="923"/>
      <c r="F1525" s="498">
        <f t="shared" ref="F1525:F1550" si="173">ROUND((E1525*C1525),2)</f>
        <v>0</v>
      </c>
      <c r="G1525" s="277"/>
      <c r="H1525" s="277"/>
      <c r="I1525" s="257"/>
      <c r="M1525" s="316"/>
      <c r="N1525" s="317"/>
      <c r="O1525" s="318"/>
      <c r="P1525" s="319"/>
      <c r="Q1525" s="319"/>
    </row>
    <row r="1526" spans="1:17" s="315" customFormat="1" x14ac:dyDescent="0.25">
      <c r="A1526" s="745"/>
      <c r="B1526" s="746"/>
      <c r="C1526" s="747"/>
      <c r="D1526" s="748"/>
      <c r="E1526" s="74"/>
      <c r="F1526" s="498"/>
      <c r="G1526" s="277"/>
      <c r="H1526" s="277"/>
      <c r="I1526" s="257"/>
      <c r="M1526" s="316"/>
      <c r="N1526" s="317"/>
      <c r="O1526" s="318"/>
      <c r="P1526" s="319"/>
      <c r="Q1526" s="319"/>
    </row>
    <row r="1527" spans="1:17" s="315" customFormat="1" x14ac:dyDescent="0.25">
      <c r="A1527" s="745">
        <v>2</v>
      </c>
      <c r="B1527" s="495" t="s">
        <v>9</v>
      </c>
      <c r="C1527" s="751"/>
      <c r="D1527" s="752"/>
      <c r="E1527" s="923"/>
      <c r="F1527" s="498"/>
      <c r="G1527" s="277"/>
      <c r="H1527" s="277"/>
      <c r="I1527" s="257"/>
      <c r="M1527" s="316"/>
      <c r="N1527" s="317"/>
      <c r="O1527" s="318"/>
      <c r="P1527" s="319"/>
      <c r="Q1527" s="319"/>
    </row>
    <row r="1528" spans="1:17" s="315" customFormat="1" x14ac:dyDescent="0.25">
      <c r="A1528" s="85">
        <v>2.1</v>
      </c>
      <c r="B1528" s="500" t="s">
        <v>356</v>
      </c>
      <c r="C1528" s="751">
        <v>180.15</v>
      </c>
      <c r="D1528" s="496" t="s">
        <v>7</v>
      </c>
      <c r="E1528" s="923"/>
      <c r="F1528" s="498">
        <f t="shared" si="173"/>
        <v>0</v>
      </c>
      <c r="G1528" s="277"/>
      <c r="H1528" s="277"/>
      <c r="I1528" s="257"/>
      <c r="M1528" s="316"/>
      <c r="N1528" s="317"/>
      <c r="O1528" s="318"/>
      <c r="P1528" s="319"/>
      <c r="Q1528" s="319"/>
    </row>
    <row r="1529" spans="1:17" s="315" customFormat="1" x14ac:dyDescent="0.25">
      <c r="A1529" s="85">
        <v>2.2000000000000002</v>
      </c>
      <c r="B1529" s="500" t="s">
        <v>570</v>
      </c>
      <c r="C1529" s="751">
        <v>73.37</v>
      </c>
      <c r="D1529" s="496" t="s">
        <v>8</v>
      </c>
      <c r="E1529" s="923"/>
      <c r="F1529" s="498">
        <f t="shared" si="173"/>
        <v>0</v>
      </c>
      <c r="G1529" s="277"/>
      <c r="H1529" s="277"/>
      <c r="I1529" s="257"/>
      <c r="M1529" s="316"/>
      <c r="N1529" s="317"/>
      <c r="O1529" s="318"/>
      <c r="P1529" s="319"/>
      <c r="Q1529" s="319"/>
    </row>
    <row r="1530" spans="1:17" s="315" customFormat="1" ht="25.5" x14ac:dyDescent="0.25">
      <c r="A1530" s="85">
        <v>2.2999999999999998</v>
      </c>
      <c r="B1530" s="753" t="str">
        <f>+B807</f>
        <v>Bote de material sobrante c/camión (Distancia=5 km) (Incluye esparcimiento en botadero)</v>
      </c>
      <c r="C1530" s="751">
        <v>128.13999999999999</v>
      </c>
      <c r="D1530" s="748" t="s">
        <v>8</v>
      </c>
      <c r="E1530" s="923"/>
      <c r="F1530" s="498">
        <f t="shared" si="173"/>
        <v>0</v>
      </c>
      <c r="G1530" s="277"/>
      <c r="H1530" s="277"/>
      <c r="I1530" s="257"/>
      <c r="M1530" s="316"/>
      <c r="N1530" s="317"/>
      <c r="O1530" s="318"/>
      <c r="P1530" s="319"/>
      <c r="Q1530" s="319"/>
    </row>
    <row r="1531" spans="1:17" s="315" customFormat="1" x14ac:dyDescent="0.25">
      <c r="A1531" s="85"/>
      <c r="B1531" s="500"/>
      <c r="C1531" s="751"/>
      <c r="D1531" s="752"/>
      <c r="E1531" s="923"/>
      <c r="F1531" s="498"/>
      <c r="G1531" s="277"/>
      <c r="H1531" s="277"/>
      <c r="I1531" s="257"/>
      <c r="M1531" s="316"/>
      <c r="N1531" s="317"/>
      <c r="O1531" s="318"/>
      <c r="P1531" s="319"/>
      <c r="Q1531" s="319"/>
    </row>
    <row r="1532" spans="1:17" s="315" customFormat="1" x14ac:dyDescent="0.25">
      <c r="A1532" s="745">
        <v>3</v>
      </c>
      <c r="B1532" s="754" t="s">
        <v>385</v>
      </c>
      <c r="C1532" s="755"/>
      <c r="D1532" s="756"/>
      <c r="E1532" s="923"/>
      <c r="F1532" s="498"/>
      <c r="G1532" s="277"/>
      <c r="H1532" s="277"/>
      <c r="I1532" s="257"/>
      <c r="M1532" s="316"/>
      <c r="N1532" s="317"/>
      <c r="O1532" s="318"/>
      <c r="P1532" s="319"/>
      <c r="Q1532" s="319"/>
    </row>
    <row r="1533" spans="1:17" s="315" customFormat="1" x14ac:dyDescent="0.25">
      <c r="A1533" s="85">
        <v>3.1</v>
      </c>
      <c r="B1533" s="757" t="s">
        <v>386</v>
      </c>
      <c r="C1533" s="78">
        <v>40.6</v>
      </c>
      <c r="D1533" s="758" t="s">
        <v>10</v>
      </c>
      <c r="E1533" s="923"/>
      <c r="F1533" s="498">
        <f t="shared" si="173"/>
        <v>0</v>
      </c>
      <c r="G1533" s="277"/>
      <c r="H1533" s="277"/>
      <c r="I1533" s="257"/>
      <c r="M1533" s="316"/>
      <c r="N1533" s="317"/>
      <c r="O1533" s="318"/>
      <c r="P1533" s="319"/>
      <c r="Q1533" s="319"/>
    </row>
    <row r="1534" spans="1:17" s="315" customFormat="1" x14ac:dyDescent="0.25">
      <c r="A1534" s="85">
        <v>3.2</v>
      </c>
      <c r="B1534" s="757" t="s">
        <v>387</v>
      </c>
      <c r="C1534" s="78">
        <v>12.02</v>
      </c>
      <c r="D1534" s="758" t="s">
        <v>10</v>
      </c>
      <c r="E1534" s="923"/>
      <c r="F1534" s="498">
        <f t="shared" si="173"/>
        <v>0</v>
      </c>
      <c r="G1534" s="277"/>
      <c r="H1534" s="277"/>
      <c r="I1534" s="257"/>
      <c r="M1534" s="316"/>
      <c r="N1534" s="317"/>
      <c r="O1534" s="318"/>
      <c r="P1534" s="319"/>
      <c r="Q1534" s="319"/>
    </row>
    <row r="1535" spans="1:17" s="315" customFormat="1" x14ac:dyDescent="0.25">
      <c r="A1535" s="85">
        <v>3.3</v>
      </c>
      <c r="B1535" s="757" t="s">
        <v>388</v>
      </c>
      <c r="C1535" s="78">
        <v>9.14</v>
      </c>
      <c r="D1535" s="758" t="s">
        <v>10</v>
      </c>
      <c r="E1535" s="923"/>
      <c r="F1535" s="498">
        <f t="shared" si="173"/>
        <v>0</v>
      </c>
      <c r="G1535" s="277"/>
      <c r="H1535" s="277"/>
      <c r="I1535" s="257"/>
      <c r="M1535" s="316"/>
      <c r="N1535" s="317"/>
      <c r="O1535" s="318"/>
      <c r="P1535" s="319"/>
      <c r="Q1535" s="319"/>
    </row>
    <row r="1536" spans="1:17" s="315" customFormat="1" x14ac:dyDescent="0.25">
      <c r="A1536" s="85">
        <v>3.4</v>
      </c>
      <c r="B1536" s="757" t="s">
        <v>389</v>
      </c>
      <c r="C1536" s="78">
        <v>16.62</v>
      </c>
      <c r="D1536" s="758" t="s">
        <v>10</v>
      </c>
      <c r="E1536" s="923"/>
      <c r="F1536" s="498">
        <f t="shared" si="173"/>
        <v>0</v>
      </c>
      <c r="G1536" s="277"/>
      <c r="H1536" s="277"/>
      <c r="I1536" s="257"/>
      <c r="M1536" s="316"/>
      <c r="N1536" s="317"/>
      <c r="O1536" s="318"/>
      <c r="P1536" s="319"/>
      <c r="Q1536" s="319"/>
    </row>
    <row r="1537" spans="1:17" s="315" customFormat="1" ht="15.75" customHeight="1" x14ac:dyDescent="0.25">
      <c r="A1537" s="85">
        <v>3.5</v>
      </c>
      <c r="B1537" s="757" t="s">
        <v>390</v>
      </c>
      <c r="C1537" s="78">
        <v>1.51</v>
      </c>
      <c r="D1537" s="758" t="s">
        <v>10</v>
      </c>
      <c r="E1537" s="923"/>
      <c r="F1537" s="498">
        <f t="shared" si="173"/>
        <v>0</v>
      </c>
      <c r="G1537" s="277"/>
      <c r="H1537" s="277"/>
      <c r="I1537" s="257"/>
      <c r="M1537" s="316"/>
      <c r="N1537" s="317"/>
      <c r="O1537" s="318"/>
      <c r="P1537" s="319"/>
      <c r="Q1537" s="319"/>
    </row>
    <row r="1538" spans="1:17" s="315" customFormat="1" x14ac:dyDescent="0.25">
      <c r="A1538" s="85"/>
      <c r="B1538" s="500"/>
      <c r="C1538" s="751"/>
      <c r="D1538" s="748"/>
      <c r="E1538" s="923"/>
      <c r="F1538" s="498"/>
      <c r="G1538" s="277"/>
      <c r="H1538" s="277"/>
      <c r="I1538" s="257"/>
      <c r="M1538" s="316"/>
      <c r="N1538" s="317"/>
      <c r="O1538" s="318"/>
      <c r="P1538" s="319"/>
      <c r="Q1538" s="319"/>
    </row>
    <row r="1539" spans="1:17" s="315" customFormat="1" x14ac:dyDescent="0.25">
      <c r="A1539" s="517">
        <v>4</v>
      </c>
      <c r="B1539" s="495" t="s">
        <v>527</v>
      </c>
      <c r="C1539" s="751"/>
      <c r="D1539" s="748"/>
      <c r="E1539" s="923"/>
      <c r="F1539" s="498"/>
      <c r="G1539" s="277"/>
      <c r="H1539" s="277"/>
      <c r="I1539" s="257"/>
      <c r="M1539" s="316"/>
      <c r="N1539" s="317"/>
      <c r="O1539" s="318"/>
      <c r="P1539" s="319"/>
      <c r="Q1539" s="319"/>
    </row>
    <row r="1540" spans="1:17" s="315" customFormat="1" x14ac:dyDescent="0.25">
      <c r="A1540" s="85">
        <v>4.0999999999999996</v>
      </c>
      <c r="B1540" s="757" t="s">
        <v>391</v>
      </c>
      <c r="C1540" s="78">
        <v>249.36</v>
      </c>
      <c r="D1540" s="758" t="s">
        <v>11</v>
      </c>
      <c r="E1540" s="923"/>
      <c r="F1540" s="498">
        <f t="shared" si="173"/>
        <v>0</v>
      </c>
      <c r="G1540" s="277"/>
      <c r="H1540" s="277"/>
      <c r="I1540" s="257"/>
      <c r="M1540" s="316"/>
      <c r="N1540" s="317"/>
      <c r="O1540" s="318"/>
      <c r="P1540" s="319"/>
      <c r="Q1540" s="319"/>
    </row>
    <row r="1541" spans="1:17" s="315" customFormat="1" x14ac:dyDescent="0.25">
      <c r="A1541" s="85">
        <v>4.2</v>
      </c>
      <c r="B1541" s="757" t="s">
        <v>392</v>
      </c>
      <c r="C1541" s="78">
        <v>664.96</v>
      </c>
      <c r="D1541" s="758" t="s">
        <v>11</v>
      </c>
      <c r="E1541" s="923"/>
      <c r="F1541" s="498">
        <f t="shared" si="173"/>
        <v>0</v>
      </c>
      <c r="G1541" s="277"/>
      <c r="H1541" s="277"/>
      <c r="I1541" s="257"/>
      <c r="M1541" s="316"/>
      <c r="N1541" s="317"/>
      <c r="O1541" s="318"/>
      <c r="P1541" s="319"/>
      <c r="Q1541" s="319"/>
    </row>
    <row r="1542" spans="1:17" s="315" customFormat="1" x14ac:dyDescent="0.25">
      <c r="A1542" s="85"/>
      <c r="B1542" s="500"/>
      <c r="C1542" s="751"/>
      <c r="D1542" s="752"/>
      <c r="E1542" s="923"/>
      <c r="F1542" s="498"/>
      <c r="G1542" s="277"/>
      <c r="H1542" s="277"/>
      <c r="I1542" s="257"/>
      <c r="M1542" s="316"/>
      <c r="N1542" s="317"/>
      <c r="O1542" s="318"/>
      <c r="P1542" s="319"/>
      <c r="Q1542" s="319"/>
    </row>
    <row r="1543" spans="1:17" s="315" customFormat="1" x14ac:dyDescent="0.25">
      <c r="A1543" s="745">
        <v>5</v>
      </c>
      <c r="B1543" s="495" t="s">
        <v>27</v>
      </c>
      <c r="C1543" s="751"/>
      <c r="D1543" s="752"/>
      <c r="E1543" s="923"/>
      <c r="F1543" s="498"/>
      <c r="G1543" s="277"/>
      <c r="H1543" s="277"/>
      <c r="I1543" s="257"/>
      <c r="M1543" s="316"/>
      <c r="N1543" s="317"/>
      <c r="O1543" s="318"/>
      <c r="P1543" s="319"/>
      <c r="Q1543" s="319"/>
    </row>
    <row r="1544" spans="1:17" s="315" customFormat="1" x14ac:dyDescent="0.25">
      <c r="A1544" s="290">
        <v>5.0999999999999996</v>
      </c>
      <c r="B1544" s="500" t="s">
        <v>28</v>
      </c>
      <c r="C1544" s="31">
        <v>430.62</v>
      </c>
      <c r="D1544" s="496" t="s">
        <v>11</v>
      </c>
      <c r="E1544" s="892"/>
      <c r="F1544" s="498">
        <f t="shared" si="173"/>
        <v>0</v>
      </c>
      <c r="G1544" s="277"/>
      <c r="H1544" s="277"/>
      <c r="I1544" s="257"/>
      <c r="M1544" s="316"/>
      <c r="N1544" s="317"/>
      <c r="O1544" s="318"/>
      <c r="P1544" s="319"/>
      <c r="Q1544" s="319"/>
    </row>
    <row r="1545" spans="1:17" s="315" customFormat="1" x14ac:dyDescent="0.25">
      <c r="A1545" s="290">
        <v>5.2</v>
      </c>
      <c r="B1545" s="500" t="s">
        <v>145</v>
      </c>
      <c r="C1545" s="31">
        <v>430.62</v>
      </c>
      <c r="D1545" s="496" t="s">
        <v>11</v>
      </c>
      <c r="E1545" s="892"/>
      <c r="F1545" s="498">
        <f t="shared" si="173"/>
        <v>0</v>
      </c>
      <c r="G1545" s="277"/>
      <c r="H1545" s="277"/>
      <c r="I1545" s="257"/>
      <c r="M1545" s="316"/>
      <c r="N1545" s="317"/>
      <c r="O1545" s="318"/>
      <c r="P1545" s="319"/>
      <c r="Q1545" s="319"/>
    </row>
    <row r="1546" spans="1:17" s="315" customFormat="1" x14ac:dyDescent="0.25">
      <c r="A1546" s="85">
        <v>5.3</v>
      </c>
      <c r="B1546" s="500" t="s">
        <v>32</v>
      </c>
      <c r="C1546" s="751">
        <v>2576.8000000000002</v>
      </c>
      <c r="D1546" s="752" t="s">
        <v>13</v>
      </c>
      <c r="E1546" s="923"/>
      <c r="F1546" s="498">
        <f t="shared" si="173"/>
        <v>0</v>
      </c>
      <c r="G1546" s="277"/>
      <c r="H1546" s="277"/>
      <c r="I1546" s="257"/>
      <c r="M1546" s="316"/>
      <c r="N1546" s="317"/>
      <c r="O1546" s="318"/>
      <c r="P1546" s="319"/>
      <c r="Q1546" s="319"/>
    </row>
    <row r="1547" spans="1:17" s="315" customFormat="1" x14ac:dyDescent="0.25">
      <c r="A1547" s="86"/>
      <c r="B1547" s="495"/>
      <c r="C1547" s="751"/>
      <c r="D1547" s="752"/>
      <c r="E1547" s="923"/>
      <c r="F1547" s="498"/>
      <c r="G1547" s="277"/>
      <c r="H1547" s="277"/>
      <c r="I1547" s="257"/>
      <c r="M1547" s="316"/>
      <c r="N1547" s="317"/>
      <c r="O1547" s="318"/>
      <c r="P1547" s="319"/>
      <c r="Q1547" s="319"/>
    </row>
    <row r="1548" spans="1:17" s="315" customFormat="1" x14ac:dyDescent="0.25">
      <c r="A1548" s="745">
        <v>6</v>
      </c>
      <c r="B1548" s="495" t="s">
        <v>146</v>
      </c>
      <c r="C1548" s="751"/>
      <c r="D1548" s="752"/>
      <c r="E1548" s="923"/>
      <c r="F1548" s="498"/>
      <c r="G1548" s="277"/>
      <c r="H1548" s="277"/>
      <c r="I1548" s="257"/>
      <c r="M1548" s="316"/>
      <c r="N1548" s="317"/>
      <c r="O1548" s="318"/>
      <c r="P1548" s="319"/>
      <c r="Q1548" s="319"/>
    </row>
    <row r="1549" spans="1:17" s="315" customFormat="1" x14ac:dyDescent="0.25">
      <c r="A1549" s="290">
        <v>6.1</v>
      </c>
      <c r="B1549" s="500" t="s">
        <v>357</v>
      </c>
      <c r="C1549" s="31">
        <v>430.62</v>
      </c>
      <c r="D1549" s="496" t="s">
        <v>11</v>
      </c>
      <c r="E1549" s="892"/>
      <c r="F1549" s="498">
        <f t="shared" si="173"/>
        <v>0</v>
      </c>
      <c r="G1549" s="277"/>
      <c r="H1549" s="277"/>
      <c r="I1549" s="257"/>
      <c r="M1549" s="316"/>
      <c r="N1549" s="317"/>
      <c r="O1549" s="318"/>
      <c r="P1549" s="319"/>
      <c r="Q1549" s="319"/>
    </row>
    <row r="1550" spans="1:17" s="315" customFormat="1" x14ac:dyDescent="0.25">
      <c r="A1550" s="85">
        <v>6.2</v>
      </c>
      <c r="B1550" s="500" t="s">
        <v>166</v>
      </c>
      <c r="C1550" s="751">
        <f>+C1549</f>
        <v>430.62</v>
      </c>
      <c r="D1550" s="496" t="s">
        <v>11</v>
      </c>
      <c r="E1550" s="924"/>
      <c r="F1550" s="498">
        <f t="shared" si="173"/>
        <v>0</v>
      </c>
      <c r="G1550" s="277"/>
      <c r="H1550" s="277"/>
      <c r="I1550" s="257"/>
      <c r="M1550" s="316"/>
      <c r="N1550" s="317"/>
      <c r="O1550" s="318"/>
      <c r="P1550" s="319"/>
      <c r="Q1550" s="319"/>
    </row>
    <row r="1551" spans="1:17" s="315" customFormat="1" x14ac:dyDescent="0.25">
      <c r="A1551" s="85"/>
      <c r="B1551" s="500"/>
      <c r="C1551" s="751"/>
      <c r="D1551" s="752"/>
      <c r="E1551" s="923"/>
      <c r="F1551" s="498"/>
      <c r="G1551" s="277"/>
      <c r="H1551" s="277"/>
      <c r="I1551" s="257"/>
      <c r="M1551" s="316"/>
      <c r="N1551" s="317"/>
      <c r="O1551" s="318"/>
      <c r="P1551" s="319"/>
      <c r="Q1551" s="319"/>
    </row>
    <row r="1552" spans="1:17" s="315" customFormat="1" ht="25.5" x14ac:dyDescent="0.25">
      <c r="A1552" s="759">
        <v>7</v>
      </c>
      <c r="B1552" s="68" t="s">
        <v>393</v>
      </c>
      <c r="C1552" s="760">
        <v>441</v>
      </c>
      <c r="D1552" s="761" t="s">
        <v>13</v>
      </c>
      <c r="E1552" s="75"/>
      <c r="F1552" s="87">
        <f t="shared" ref="F1552:F1556" si="174">ROUND(E1552*C1552,2)</f>
        <v>0</v>
      </c>
      <c r="G1552" s="277"/>
      <c r="H1552" s="277"/>
      <c r="I1552" s="257"/>
      <c r="M1552" s="316"/>
      <c r="N1552" s="317"/>
      <c r="O1552" s="318"/>
      <c r="P1552" s="319"/>
      <c r="Q1552" s="319"/>
    </row>
    <row r="1553" spans="1:26" s="315" customFormat="1" x14ac:dyDescent="0.25">
      <c r="A1553" s="759"/>
      <c r="B1553" s="762"/>
      <c r="C1553" s="760"/>
      <c r="D1553" s="761"/>
      <c r="E1553" s="75"/>
      <c r="F1553" s="87">
        <f t="shared" si="174"/>
        <v>0</v>
      </c>
      <c r="G1553" s="277"/>
      <c r="H1553" s="277"/>
      <c r="I1553" s="257"/>
      <c r="M1553" s="316"/>
      <c r="N1553" s="317"/>
      <c r="O1553" s="318"/>
      <c r="P1553" s="319"/>
      <c r="Q1553" s="319"/>
    </row>
    <row r="1554" spans="1:26" s="315" customFormat="1" ht="25.5" x14ac:dyDescent="0.25">
      <c r="A1554" s="759">
        <v>8</v>
      </c>
      <c r="B1554" s="68" t="s">
        <v>1325</v>
      </c>
      <c r="C1554" s="760">
        <v>36</v>
      </c>
      <c r="D1554" s="761" t="s">
        <v>13</v>
      </c>
      <c r="E1554" s="103"/>
      <c r="F1554" s="87">
        <f t="shared" si="174"/>
        <v>0</v>
      </c>
      <c r="G1554" s="277"/>
      <c r="H1554" s="277"/>
      <c r="I1554" s="257"/>
      <c r="M1554" s="316"/>
      <c r="N1554" s="317"/>
      <c r="O1554" s="318"/>
      <c r="P1554" s="319"/>
      <c r="Q1554" s="319"/>
    </row>
    <row r="1555" spans="1:26" s="315" customFormat="1" x14ac:dyDescent="0.25">
      <c r="A1555" s="88"/>
      <c r="B1555" s="68"/>
      <c r="C1555" s="760"/>
      <c r="D1555" s="761"/>
      <c r="E1555" s="75"/>
      <c r="F1555" s="87">
        <f t="shared" si="174"/>
        <v>0</v>
      </c>
      <c r="G1555" s="277"/>
      <c r="H1555" s="277"/>
      <c r="I1555" s="257"/>
      <c r="M1555" s="316"/>
      <c r="N1555" s="317"/>
      <c r="O1555" s="318"/>
      <c r="P1555" s="319"/>
      <c r="Q1555" s="319"/>
    </row>
    <row r="1556" spans="1:26" s="315" customFormat="1" ht="25.5" x14ac:dyDescent="0.25">
      <c r="A1556" s="759">
        <v>9</v>
      </c>
      <c r="B1556" s="762" t="s">
        <v>1322</v>
      </c>
      <c r="C1556" s="760">
        <v>1</v>
      </c>
      <c r="D1556" s="761" t="s">
        <v>12</v>
      </c>
      <c r="E1556" s="925"/>
      <c r="F1556" s="87">
        <f t="shared" si="174"/>
        <v>0</v>
      </c>
      <c r="G1556" s="277"/>
      <c r="H1556" s="277"/>
      <c r="I1556" s="257"/>
      <c r="M1556" s="316"/>
      <c r="N1556" s="317"/>
      <c r="O1556" s="318"/>
      <c r="P1556" s="319"/>
      <c r="Q1556" s="319"/>
    </row>
    <row r="1557" spans="1:26" s="315" customFormat="1" x14ac:dyDescent="0.25">
      <c r="A1557" s="582"/>
      <c r="B1557" s="583" t="s">
        <v>1375</v>
      </c>
      <c r="C1557" s="588"/>
      <c r="D1557" s="588"/>
      <c r="E1557" s="898"/>
      <c r="F1557" s="589">
        <f>ROUND(SUM(F1525:F1556),2)</f>
        <v>0</v>
      </c>
      <c r="G1557" s="277"/>
      <c r="H1557" s="277"/>
      <c r="I1557" s="257"/>
      <c r="M1557" s="316"/>
      <c r="N1557" s="317"/>
      <c r="O1557" s="318"/>
      <c r="P1557" s="319"/>
      <c r="Q1557" s="319"/>
    </row>
    <row r="1558" spans="1:26" ht="7.5" customHeight="1" x14ac:dyDescent="0.25">
      <c r="A1558" s="508"/>
      <c r="B1558" s="495"/>
      <c r="C1558" s="588"/>
      <c r="D1558" s="584"/>
      <c r="E1558" s="892"/>
      <c r="F1558" s="498"/>
      <c r="G1558" s="277"/>
      <c r="H1558" s="277"/>
      <c r="I1558" s="257"/>
    </row>
    <row r="1559" spans="1:26" x14ac:dyDescent="0.25">
      <c r="A1559" s="450"/>
      <c r="B1559" s="451" t="s">
        <v>583</v>
      </c>
      <c r="C1559" s="452"/>
      <c r="D1559" s="453"/>
      <c r="E1559" s="883"/>
      <c r="F1559" s="454">
        <f>+F1557+F1111+F1087+F1024+F1003+F932+F865+F798+F725+F677+F602+F512+F336+F1229+F1521+F1428</f>
        <v>0</v>
      </c>
      <c r="G1559" s="277"/>
      <c r="H1559" s="277"/>
      <c r="I1559" s="487"/>
    </row>
    <row r="1560" spans="1:26" x14ac:dyDescent="0.25">
      <c r="A1560" s="455"/>
      <c r="B1560" s="456"/>
      <c r="C1560" s="457"/>
      <c r="D1560" s="458"/>
      <c r="E1560" s="884"/>
      <c r="F1560" s="763">
        <f t="shared" si="22"/>
        <v>0</v>
      </c>
      <c r="G1560" s="277"/>
      <c r="H1560" s="277"/>
      <c r="I1560" s="257"/>
    </row>
    <row r="1561" spans="1:26" s="315" customFormat="1" ht="63.75" x14ac:dyDescent="0.25">
      <c r="A1561" s="273" t="s">
        <v>165</v>
      </c>
      <c r="B1561" s="707" t="s">
        <v>1368</v>
      </c>
      <c r="C1561" s="634"/>
      <c r="D1561" s="634"/>
      <c r="E1561" s="914"/>
      <c r="F1561" s="663"/>
      <c r="G1561" s="277"/>
      <c r="H1561" s="277"/>
      <c r="I1561" s="257"/>
      <c r="M1561" s="316"/>
      <c r="N1561" s="317"/>
      <c r="O1561" s="318"/>
      <c r="P1561" s="319"/>
      <c r="Q1561" s="319"/>
    </row>
    <row r="1562" spans="1:26" s="315" customFormat="1" x14ac:dyDescent="0.25">
      <c r="A1562" s="273"/>
      <c r="B1562" s="764"/>
      <c r="C1562" s="634"/>
      <c r="D1562" s="558"/>
      <c r="E1562" s="926"/>
      <c r="F1562" s="765"/>
      <c r="G1562" s="277"/>
      <c r="H1562" s="277"/>
      <c r="I1562" s="257"/>
      <c r="M1562" s="316"/>
      <c r="N1562" s="317"/>
      <c r="O1562" s="318"/>
      <c r="P1562" s="319"/>
      <c r="Q1562" s="319"/>
    </row>
    <row r="1563" spans="1:26" s="315" customFormat="1" x14ac:dyDescent="0.25">
      <c r="A1563" s="99">
        <v>1</v>
      </c>
      <c r="B1563" s="371" t="s">
        <v>22</v>
      </c>
      <c r="C1563" s="422"/>
      <c r="D1563" s="468"/>
      <c r="E1563" s="876"/>
      <c r="F1563" s="423"/>
      <c r="G1563" s="277"/>
      <c r="H1563" s="277"/>
      <c r="I1563" s="257"/>
      <c r="M1563" s="316"/>
      <c r="N1563" s="317"/>
      <c r="O1563" s="318"/>
      <c r="P1563" s="319"/>
      <c r="Q1563" s="319"/>
    </row>
    <row r="1564" spans="1:26" s="315" customFormat="1" x14ac:dyDescent="0.25">
      <c r="A1564" s="79">
        <f>A1563+0.1</f>
        <v>1.1000000000000001</v>
      </c>
      <c r="B1564" s="469" t="s">
        <v>18</v>
      </c>
      <c r="C1564" s="422">
        <v>150</v>
      </c>
      <c r="D1564" s="468" t="s">
        <v>13</v>
      </c>
      <c r="E1564" s="876"/>
      <c r="F1564" s="423">
        <f>ROUND(C1564*E1564,2)</f>
        <v>0</v>
      </c>
      <c r="G1564" s="277"/>
      <c r="H1564" s="277"/>
      <c r="I1564" s="257"/>
      <c r="M1564" s="316"/>
      <c r="N1564" s="317"/>
      <c r="O1564" s="318"/>
      <c r="P1564" s="319"/>
      <c r="Q1564" s="319"/>
    </row>
    <row r="1565" spans="1:26" s="315" customFormat="1" x14ac:dyDescent="0.25">
      <c r="A1565" s="470"/>
      <c r="B1565" s="23"/>
      <c r="C1565" s="471"/>
      <c r="D1565" s="425"/>
      <c r="E1565" s="886"/>
      <c r="F1565" s="423">
        <f t="shared" ref="F1565:F1578" si="175">ROUND(C1565*E1565,2)</f>
        <v>0</v>
      </c>
      <c r="G1565" s="277"/>
      <c r="H1565" s="277"/>
      <c r="I1565" s="257"/>
      <c r="M1565" s="316"/>
      <c r="N1565" s="317"/>
      <c r="O1565" s="318"/>
      <c r="P1565" s="319"/>
      <c r="Q1565" s="319"/>
    </row>
    <row r="1566" spans="1:26" s="315" customFormat="1" x14ac:dyDescent="0.25">
      <c r="A1566" s="100">
        <v>2</v>
      </c>
      <c r="B1566" s="421" t="s">
        <v>23</v>
      </c>
      <c r="C1566" s="422"/>
      <c r="D1566" s="27"/>
      <c r="E1566" s="876"/>
      <c r="F1566" s="423">
        <f t="shared" si="175"/>
        <v>0</v>
      </c>
      <c r="G1566" s="277"/>
      <c r="H1566" s="277"/>
      <c r="I1566" s="257"/>
      <c r="M1566" s="316"/>
      <c r="N1566" s="317"/>
      <c r="O1566" s="318"/>
      <c r="P1566" s="319"/>
      <c r="Q1566" s="319"/>
    </row>
    <row r="1567" spans="1:26" s="315" customFormat="1" x14ac:dyDescent="0.25">
      <c r="A1567" s="79">
        <f>A1566+0.1</f>
        <v>2.1</v>
      </c>
      <c r="B1567" s="23" t="s">
        <v>397</v>
      </c>
      <c r="C1567" s="424">
        <v>211.5</v>
      </c>
      <c r="D1567" s="425" t="s">
        <v>210</v>
      </c>
      <c r="E1567" s="887"/>
      <c r="F1567" s="423">
        <f t="shared" si="175"/>
        <v>0</v>
      </c>
      <c r="G1567" s="277"/>
      <c r="H1567" s="277"/>
      <c r="I1567" s="257"/>
      <c r="M1567" s="316"/>
      <c r="N1567" s="317"/>
      <c r="O1567" s="318"/>
      <c r="P1567" s="319"/>
      <c r="Q1567" s="319"/>
    </row>
    <row r="1568" spans="1:26" s="318" customFormat="1" x14ac:dyDescent="0.25">
      <c r="A1568" s="79">
        <f t="shared" ref="A1568:A1571" si="176">A1567+0.1</f>
        <v>2.2000000000000002</v>
      </c>
      <c r="B1568" s="766" t="s">
        <v>404</v>
      </c>
      <c r="C1568" s="472">
        <v>15</v>
      </c>
      <c r="D1568" s="767" t="s">
        <v>566</v>
      </c>
      <c r="E1568" s="887"/>
      <c r="F1568" s="423">
        <f t="shared" ref="F1568" si="177">ROUND(C1568*E1568,2)</f>
        <v>0</v>
      </c>
      <c r="G1568" s="768"/>
      <c r="H1568" s="277"/>
      <c r="I1568" s="257"/>
      <c r="J1568" s="768"/>
      <c r="K1568" s="769"/>
      <c r="L1568" s="769"/>
      <c r="M1568" s="769"/>
      <c r="N1568" s="770"/>
      <c r="O1568" s="770"/>
      <c r="P1568" s="770"/>
      <c r="Q1568" s="770"/>
      <c r="R1568" s="770"/>
      <c r="S1568" s="770"/>
      <c r="T1568" s="770"/>
      <c r="U1568" s="770"/>
      <c r="V1568" s="770"/>
      <c r="W1568" s="770"/>
      <c r="X1568" s="770"/>
      <c r="Y1568" s="770"/>
      <c r="Z1568" s="770"/>
    </row>
    <row r="1569" spans="1:17" s="315" customFormat="1" ht="25.5" x14ac:dyDescent="0.25">
      <c r="A1569" s="79">
        <f t="shared" si="176"/>
        <v>2.2999999999999998</v>
      </c>
      <c r="B1569" s="368" t="s">
        <v>568</v>
      </c>
      <c r="C1569" s="472">
        <v>40.36</v>
      </c>
      <c r="D1569" s="425" t="s">
        <v>209</v>
      </c>
      <c r="E1569" s="874"/>
      <c r="F1569" s="423">
        <f t="shared" si="175"/>
        <v>0</v>
      </c>
      <c r="G1569" s="277"/>
      <c r="H1569" s="277"/>
      <c r="I1569" s="257"/>
      <c r="M1569" s="316"/>
      <c r="N1569" s="317"/>
      <c r="O1569" s="318"/>
      <c r="P1569" s="319"/>
      <c r="Q1569" s="319"/>
    </row>
    <row r="1570" spans="1:17" s="315" customFormat="1" x14ac:dyDescent="0.25">
      <c r="A1570" s="79">
        <f t="shared" si="176"/>
        <v>2.4</v>
      </c>
      <c r="B1570" s="368" t="s">
        <v>204</v>
      </c>
      <c r="C1570" s="426">
        <v>168.15</v>
      </c>
      <c r="D1570" s="425" t="s">
        <v>8</v>
      </c>
      <c r="E1570" s="876"/>
      <c r="F1570" s="423">
        <f t="shared" si="175"/>
        <v>0</v>
      </c>
      <c r="G1570" s="277"/>
      <c r="H1570" s="277"/>
      <c r="I1570" s="257"/>
      <c r="M1570" s="316"/>
      <c r="N1570" s="317"/>
      <c r="O1570" s="318"/>
      <c r="P1570" s="319"/>
      <c r="Q1570" s="319"/>
    </row>
    <row r="1571" spans="1:17" s="315" customFormat="1" x14ac:dyDescent="0.25">
      <c r="A1571" s="79">
        <f t="shared" si="176"/>
        <v>2.5</v>
      </c>
      <c r="B1571" s="368" t="s">
        <v>205</v>
      </c>
      <c r="C1571" s="426">
        <v>92.38</v>
      </c>
      <c r="D1571" s="425" t="s">
        <v>25</v>
      </c>
      <c r="E1571" s="868"/>
      <c r="F1571" s="423">
        <f t="shared" si="175"/>
        <v>0</v>
      </c>
      <c r="G1571" s="277"/>
      <c r="H1571" s="277"/>
      <c r="I1571" s="257"/>
      <c r="M1571" s="316"/>
      <c r="N1571" s="317"/>
      <c r="O1571" s="318"/>
      <c r="P1571" s="319"/>
      <c r="Q1571" s="319"/>
    </row>
    <row r="1572" spans="1:17" s="315" customFormat="1" x14ac:dyDescent="0.25">
      <c r="A1572" s="79"/>
      <c r="B1572" s="23"/>
      <c r="C1572" s="426"/>
      <c r="D1572" s="473"/>
      <c r="E1572" s="868"/>
      <c r="F1572" s="423">
        <f t="shared" si="175"/>
        <v>0</v>
      </c>
      <c r="G1572" s="277"/>
      <c r="H1572" s="277"/>
      <c r="I1572" s="257"/>
      <c r="M1572" s="316"/>
      <c r="N1572" s="317"/>
      <c r="O1572" s="318"/>
      <c r="P1572" s="319"/>
      <c r="Q1572" s="319"/>
    </row>
    <row r="1573" spans="1:17" s="315" customFormat="1" x14ac:dyDescent="0.25">
      <c r="A1573" s="100">
        <f>A1566+1</f>
        <v>3</v>
      </c>
      <c r="B1573" s="474" t="s">
        <v>206</v>
      </c>
      <c r="C1573" s="422"/>
      <c r="D1573" s="468"/>
      <c r="E1573" s="876"/>
      <c r="F1573" s="423">
        <f t="shared" si="175"/>
        <v>0</v>
      </c>
      <c r="G1573" s="277"/>
      <c r="H1573" s="277"/>
      <c r="I1573" s="257"/>
      <c r="M1573" s="316"/>
      <c r="N1573" s="317"/>
      <c r="O1573" s="318"/>
      <c r="P1573" s="319"/>
      <c r="Q1573" s="319"/>
    </row>
    <row r="1574" spans="1:17" s="315" customFormat="1" x14ac:dyDescent="0.25">
      <c r="A1574" s="475">
        <f>A1573+0.1</f>
        <v>3.1</v>
      </c>
      <c r="B1574" s="469" t="s">
        <v>401</v>
      </c>
      <c r="C1574" s="422">
        <v>150</v>
      </c>
      <c r="D1574" s="476" t="s">
        <v>13</v>
      </c>
      <c r="E1574" s="888"/>
      <c r="F1574" s="423">
        <f t="shared" si="175"/>
        <v>0</v>
      </c>
      <c r="G1574" s="277"/>
      <c r="H1574" s="277"/>
      <c r="I1574" s="257"/>
      <c r="M1574" s="316"/>
      <c r="N1574" s="317"/>
      <c r="O1574" s="318"/>
      <c r="P1574" s="319"/>
      <c r="Q1574" s="319"/>
    </row>
    <row r="1575" spans="1:17" s="315" customFormat="1" x14ac:dyDescent="0.25">
      <c r="A1575" s="475"/>
      <c r="B1575" s="469"/>
      <c r="C1575" s="422"/>
      <c r="D1575" s="476"/>
      <c r="E1575" s="888"/>
      <c r="F1575" s="423">
        <f t="shared" si="175"/>
        <v>0</v>
      </c>
      <c r="G1575" s="277"/>
      <c r="H1575" s="277"/>
      <c r="I1575" s="257"/>
      <c r="M1575" s="316"/>
      <c r="N1575" s="317"/>
      <c r="O1575" s="318"/>
      <c r="P1575" s="319"/>
      <c r="Q1575" s="319"/>
    </row>
    <row r="1576" spans="1:17" s="315" customFormat="1" x14ac:dyDescent="0.25">
      <c r="A1576" s="100">
        <f>A1573+1</f>
        <v>4</v>
      </c>
      <c r="B1576" s="477" t="s">
        <v>207</v>
      </c>
      <c r="C1576" s="422"/>
      <c r="D1576" s="468"/>
      <c r="E1576" s="888"/>
      <c r="F1576" s="423">
        <f t="shared" si="175"/>
        <v>0</v>
      </c>
      <c r="G1576" s="277"/>
      <c r="H1576" s="277"/>
      <c r="I1576" s="257"/>
      <c r="M1576" s="316"/>
      <c r="N1576" s="317"/>
      <c r="O1576" s="318"/>
      <c r="P1576" s="319"/>
      <c r="Q1576" s="319"/>
    </row>
    <row r="1577" spans="1:17" s="315" customFormat="1" x14ac:dyDescent="0.25">
      <c r="A1577" s="475">
        <f>A1576+0.1</f>
        <v>4.0999999999999996</v>
      </c>
      <c r="B1577" s="469" t="s">
        <v>401</v>
      </c>
      <c r="C1577" s="422">
        <v>150</v>
      </c>
      <c r="D1577" s="468" t="s">
        <v>13</v>
      </c>
      <c r="E1577" s="888"/>
      <c r="F1577" s="423">
        <f t="shared" si="175"/>
        <v>0</v>
      </c>
      <c r="G1577" s="277"/>
      <c r="H1577" s="277"/>
      <c r="I1577" s="257"/>
      <c r="M1577" s="316"/>
      <c r="N1577" s="317"/>
      <c r="O1577" s="318"/>
      <c r="P1577" s="319"/>
      <c r="Q1577" s="319"/>
    </row>
    <row r="1578" spans="1:17" s="315" customFormat="1" x14ac:dyDescent="0.25">
      <c r="A1578" s="100"/>
      <c r="B1578" s="421"/>
      <c r="C1578" s="422"/>
      <c r="D1578" s="468"/>
      <c r="E1578" s="888"/>
      <c r="F1578" s="423">
        <f t="shared" si="175"/>
        <v>0</v>
      </c>
      <c r="G1578" s="277"/>
      <c r="H1578" s="277"/>
      <c r="I1578" s="257"/>
      <c r="M1578" s="316"/>
      <c r="N1578" s="317"/>
      <c r="O1578" s="318"/>
      <c r="P1578" s="319"/>
      <c r="Q1578" s="319"/>
    </row>
    <row r="1579" spans="1:17" s="315" customFormat="1" x14ac:dyDescent="0.25">
      <c r="A1579" s="100">
        <v>5</v>
      </c>
      <c r="B1579" s="478" t="s">
        <v>557</v>
      </c>
      <c r="C1579" s="422">
        <v>15</v>
      </c>
      <c r="D1579" s="468" t="s">
        <v>194</v>
      </c>
      <c r="E1579" s="888"/>
      <c r="F1579" s="423">
        <f>(+C1579*E1579)/100</f>
        <v>0</v>
      </c>
      <c r="G1579" s="277"/>
      <c r="H1579" s="277"/>
      <c r="I1579" s="257"/>
      <c r="M1579" s="316"/>
      <c r="N1579" s="317"/>
      <c r="O1579" s="318"/>
      <c r="P1579" s="319"/>
      <c r="Q1579" s="319"/>
    </row>
    <row r="1580" spans="1:17" s="315" customFormat="1" x14ac:dyDescent="0.25">
      <c r="A1580" s="475"/>
      <c r="B1580" s="469"/>
      <c r="C1580" s="422"/>
      <c r="D1580" s="468"/>
      <c r="E1580" s="888"/>
      <c r="F1580" s="423"/>
      <c r="G1580" s="277"/>
      <c r="H1580" s="277"/>
      <c r="I1580" s="257"/>
      <c r="M1580" s="316"/>
      <c r="N1580" s="317"/>
      <c r="O1580" s="318"/>
      <c r="P1580" s="319"/>
      <c r="Q1580" s="319"/>
    </row>
    <row r="1581" spans="1:17" s="315" customFormat="1" x14ac:dyDescent="0.25">
      <c r="A1581" s="479">
        <v>6</v>
      </c>
      <c r="B1581" s="480" t="s">
        <v>405</v>
      </c>
      <c r="C1581" s="481"/>
      <c r="D1581" s="482"/>
      <c r="E1581" s="889"/>
      <c r="F1581" s="483">
        <f t="shared" ref="F1581:F1582" si="178">ROUND(C1581*E1581,2)</f>
        <v>0</v>
      </c>
      <c r="G1581" s="277"/>
      <c r="H1581" s="277"/>
      <c r="I1581" s="257"/>
      <c r="M1581" s="316"/>
      <c r="N1581" s="317"/>
      <c r="O1581" s="318"/>
      <c r="P1581" s="319"/>
      <c r="Q1581" s="319"/>
    </row>
    <row r="1582" spans="1:17" s="315" customFormat="1" x14ac:dyDescent="0.25">
      <c r="A1582" s="484">
        <v>6.1</v>
      </c>
      <c r="B1582" s="469" t="s">
        <v>401</v>
      </c>
      <c r="C1582" s="481">
        <v>150</v>
      </c>
      <c r="D1582" s="482" t="s">
        <v>13</v>
      </c>
      <c r="E1582" s="889"/>
      <c r="F1582" s="483">
        <f t="shared" si="178"/>
        <v>0</v>
      </c>
      <c r="G1582" s="277"/>
      <c r="H1582" s="277"/>
      <c r="I1582" s="257"/>
      <c r="M1582" s="316"/>
      <c r="N1582" s="317"/>
      <c r="O1582" s="318"/>
      <c r="P1582" s="319"/>
      <c r="Q1582" s="319"/>
    </row>
    <row r="1583" spans="1:17" s="315" customFormat="1" x14ac:dyDescent="0.25">
      <c r="A1583" s="100"/>
      <c r="B1583" s="28"/>
      <c r="C1583" s="371"/>
      <c r="D1583" s="22"/>
      <c r="E1583" s="927"/>
      <c r="F1583" s="423">
        <f t="shared" ref="F1583:F1586" si="179">ROUND(C1583*E1583,2)</f>
        <v>0</v>
      </c>
      <c r="G1583" s="277"/>
      <c r="H1583" s="277"/>
      <c r="I1583" s="257"/>
      <c r="M1583" s="316"/>
      <c r="N1583" s="317"/>
      <c r="O1583" s="318"/>
      <c r="P1583" s="319"/>
      <c r="Q1583" s="319"/>
    </row>
    <row r="1584" spans="1:17" s="315" customFormat="1" ht="56.25" customHeight="1" x14ac:dyDescent="0.25">
      <c r="A1584" s="81">
        <v>7</v>
      </c>
      <c r="B1584" s="428" t="s">
        <v>208</v>
      </c>
      <c r="C1584" s="429">
        <v>150</v>
      </c>
      <c r="D1584" s="430" t="s">
        <v>13</v>
      </c>
      <c r="E1584" s="21"/>
      <c r="F1584" s="423">
        <f t="shared" si="179"/>
        <v>0</v>
      </c>
      <c r="G1584" s="277"/>
      <c r="H1584" s="277"/>
      <c r="I1584" s="257"/>
      <c r="M1584" s="316"/>
      <c r="N1584" s="317"/>
      <c r="O1584" s="318"/>
      <c r="P1584" s="319"/>
      <c r="Q1584" s="319"/>
    </row>
    <row r="1585" spans="1:17" s="315" customFormat="1" x14ac:dyDescent="0.25">
      <c r="A1585" s="485"/>
      <c r="B1585" s="23"/>
      <c r="C1585" s="471"/>
      <c r="D1585" s="486"/>
      <c r="E1585" s="887"/>
      <c r="F1585" s="423">
        <f t="shared" si="179"/>
        <v>0</v>
      </c>
      <c r="G1585" s="277"/>
      <c r="H1585" s="277"/>
      <c r="I1585" s="257"/>
      <c r="M1585" s="316"/>
      <c r="N1585" s="317"/>
      <c r="O1585" s="318"/>
      <c r="P1585" s="319"/>
      <c r="Q1585" s="319"/>
    </row>
    <row r="1586" spans="1:17" s="315" customFormat="1" x14ac:dyDescent="0.25">
      <c r="A1586" s="81">
        <f>A1584+1</f>
        <v>8</v>
      </c>
      <c r="B1586" s="23" t="s">
        <v>186</v>
      </c>
      <c r="C1586" s="471">
        <v>150</v>
      </c>
      <c r="D1586" s="468" t="s">
        <v>13</v>
      </c>
      <c r="E1586" s="891"/>
      <c r="F1586" s="423">
        <f t="shared" si="179"/>
        <v>0</v>
      </c>
      <c r="G1586" s="277"/>
      <c r="H1586" s="277"/>
      <c r="I1586" s="257"/>
      <c r="M1586" s="316"/>
      <c r="N1586" s="317"/>
      <c r="O1586" s="318"/>
      <c r="P1586" s="319"/>
      <c r="Q1586" s="319"/>
    </row>
    <row r="1587" spans="1:17" x14ac:dyDescent="0.25">
      <c r="A1587" s="450"/>
      <c r="B1587" s="451" t="s">
        <v>582</v>
      </c>
      <c r="C1587" s="452"/>
      <c r="D1587" s="453"/>
      <c r="E1587" s="883"/>
      <c r="F1587" s="454">
        <f>SUM(F1564:F1586)</f>
        <v>0</v>
      </c>
      <c r="G1587" s="277"/>
      <c r="H1587" s="277"/>
      <c r="I1587" s="257"/>
    </row>
    <row r="1588" spans="1:17" x14ac:dyDescent="0.25">
      <c r="A1588" s="771"/>
      <c r="B1588" s="772"/>
      <c r="C1588" s="773"/>
      <c r="D1588" s="774"/>
      <c r="E1588" s="928"/>
      <c r="F1588" s="775"/>
      <c r="G1588" s="277"/>
      <c r="H1588" s="277"/>
      <c r="I1588" s="257"/>
    </row>
    <row r="1589" spans="1:17" x14ac:dyDescent="0.25">
      <c r="A1589" s="90" t="s">
        <v>147</v>
      </c>
      <c r="B1589" s="1" t="s">
        <v>148</v>
      </c>
      <c r="C1589" s="8"/>
      <c r="D1589" s="13"/>
      <c r="E1589" s="17"/>
      <c r="F1589" s="776"/>
      <c r="G1589" s="277"/>
      <c r="H1589" s="277"/>
      <c r="I1589" s="257"/>
    </row>
    <row r="1590" spans="1:17" ht="48.75" customHeight="1" x14ac:dyDescent="0.25">
      <c r="A1590" s="91">
        <v>1</v>
      </c>
      <c r="B1590" s="12" t="s">
        <v>161</v>
      </c>
      <c r="C1590" s="7">
        <v>2</v>
      </c>
      <c r="D1590" s="13" t="s">
        <v>12</v>
      </c>
      <c r="E1590" s="5"/>
      <c r="F1590" s="777">
        <f>ROUND(E1590*C1590,2)</f>
        <v>0</v>
      </c>
      <c r="G1590" s="277"/>
      <c r="H1590" s="277"/>
      <c r="I1590" s="257"/>
    </row>
    <row r="1591" spans="1:17" x14ac:dyDescent="0.25">
      <c r="A1591" s="91">
        <v>2</v>
      </c>
      <c r="B1591" s="778" t="s">
        <v>211</v>
      </c>
      <c r="C1591" s="779">
        <v>1</v>
      </c>
      <c r="D1591" s="780" t="s">
        <v>159</v>
      </c>
      <c r="E1591" s="911"/>
      <c r="F1591" s="781">
        <f t="shared" ref="F1591:F1593" si="180">ROUND(C1591*E1591,2)</f>
        <v>0</v>
      </c>
      <c r="G1591" s="277"/>
      <c r="H1591" s="277"/>
      <c r="I1591" s="257"/>
    </row>
    <row r="1592" spans="1:17" x14ac:dyDescent="0.25">
      <c r="A1592" s="91">
        <v>3</v>
      </c>
      <c r="B1592" s="778" t="s">
        <v>212</v>
      </c>
      <c r="C1592" s="779">
        <v>1</v>
      </c>
      <c r="D1592" s="780" t="s">
        <v>159</v>
      </c>
      <c r="E1592" s="911"/>
      <c r="F1592" s="781">
        <f t="shared" si="180"/>
        <v>0</v>
      </c>
      <c r="G1592" s="277"/>
      <c r="H1592" s="277"/>
      <c r="I1592" s="257"/>
    </row>
    <row r="1593" spans="1:17" ht="25.5" x14ac:dyDescent="0.25">
      <c r="A1593" s="91">
        <v>4</v>
      </c>
      <c r="B1593" s="778" t="s">
        <v>1369</v>
      </c>
      <c r="C1593" s="779">
        <v>1</v>
      </c>
      <c r="D1593" s="780" t="s">
        <v>159</v>
      </c>
      <c r="E1593" s="911"/>
      <c r="F1593" s="781">
        <f t="shared" si="180"/>
        <v>0</v>
      </c>
      <c r="G1593" s="782"/>
      <c r="H1593" s="277"/>
      <c r="I1593" s="257"/>
    </row>
    <row r="1594" spans="1:17" ht="25.5" x14ac:dyDescent="0.25">
      <c r="A1594" s="91">
        <v>5</v>
      </c>
      <c r="B1594" s="778" t="s">
        <v>1276</v>
      </c>
      <c r="C1594" s="932"/>
      <c r="D1594" s="780" t="s">
        <v>643</v>
      </c>
      <c r="E1594" s="911"/>
      <c r="F1594" s="781">
        <f t="shared" ref="F1594" si="181">ROUND(C1594*E1594,2)</f>
        <v>0</v>
      </c>
      <c r="G1594" s="277"/>
      <c r="H1594" s="277"/>
      <c r="I1594" s="257"/>
    </row>
    <row r="1595" spans="1:17" x14ac:dyDescent="0.25">
      <c r="A1595" s="140"/>
      <c r="B1595" s="783" t="s">
        <v>149</v>
      </c>
      <c r="C1595" s="784"/>
      <c r="D1595" s="785"/>
      <c r="E1595" s="929"/>
      <c r="F1595" s="786">
        <f>SUM(F1590:F1594)</f>
        <v>0</v>
      </c>
      <c r="G1595" s="277"/>
      <c r="H1595" s="338"/>
      <c r="I1595" s="257"/>
    </row>
    <row r="1596" spans="1:17" x14ac:dyDescent="0.25">
      <c r="A1596" s="787"/>
      <c r="B1596" s="788"/>
      <c r="C1596" s="789"/>
      <c r="D1596" s="790"/>
      <c r="E1596" s="930"/>
      <c r="F1596" s="791"/>
      <c r="G1596" s="277"/>
      <c r="H1596" s="338"/>
      <c r="I1596" s="257"/>
    </row>
    <row r="1597" spans="1:17" s="315" customFormat="1" x14ac:dyDescent="0.25">
      <c r="A1597" s="93"/>
      <c r="B1597" s="94" t="s">
        <v>150</v>
      </c>
      <c r="C1597" s="95"/>
      <c r="D1597" s="96"/>
      <c r="E1597" s="97"/>
      <c r="F1597" s="792">
        <f>+F143+F176+F1559+F1587+F1595</f>
        <v>0</v>
      </c>
      <c r="G1597" s="793"/>
      <c r="H1597" s="793"/>
      <c r="I1597" s="257"/>
      <c r="J1597" s="519"/>
      <c r="M1597" s="316"/>
      <c r="N1597" s="317"/>
      <c r="O1597" s="318"/>
      <c r="P1597" s="319"/>
      <c r="Q1597" s="319"/>
    </row>
    <row r="1598" spans="1:17" s="315" customFormat="1" x14ac:dyDescent="0.25">
      <c r="A1598" s="92"/>
      <c r="B1598" s="3"/>
      <c r="C1598" s="25"/>
      <c r="D1598" s="15"/>
      <c r="E1598" s="18"/>
      <c r="F1598" s="794"/>
      <c r="G1598" s="793"/>
      <c r="H1598" s="793"/>
      <c r="I1598" s="257"/>
      <c r="M1598" s="316"/>
      <c r="N1598" s="317"/>
      <c r="O1598" s="318"/>
      <c r="P1598" s="319"/>
      <c r="Q1598" s="319"/>
    </row>
    <row r="1599" spans="1:17" s="315" customFormat="1" x14ac:dyDescent="0.25">
      <c r="A1599" s="92"/>
      <c r="B1599" s="4" t="s">
        <v>151</v>
      </c>
      <c r="C1599" s="25"/>
      <c r="D1599" s="15"/>
      <c r="E1599" s="18"/>
      <c r="F1599" s="794"/>
      <c r="G1599" s="793"/>
      <c r="H1599" s="793"/>
      <c r="I1599" s="257"/>
      <c r="M1599" s="316"/>
      <c r="N1599" s="317"/>
      <c r="O1599" s="318"/>
      <c r="P1599" s="319"/>
      <c r="Q1599" s="319"/>
    </row>
    <row r="1600" spans="1:17" x14ac:dyDescent="0.25">
      <c r="A1600" s="92"/>
      <c r="B1600" s="16" t="s">
        <v>152</v>
      </c>
      <c r="C1600" s="29">
        <v>0.1</v>
      </c>
      <c r="D1600" s="15"/>
      <c r="E1600" s="18"/>
      <c r="F1600" s="795">
        <f>+C1600*F1597</f>
        <v>0</v>
      </c>
      <c r="I1600" s="257"/>
    </row>
    <row r="1601" spans="1:17" x14ac:dyDescent="0.25">
      <c r="A1601" s="92"/>
      <c r="B1601" s="16" t="s">
        <v>153</v>
      </c>
      <c r="C1601" s="29">
        <v>0.03</v>
      </c>
      <c r="D1601" s="15"/>
      <c r="E1601" s="18"/>
      <c r="F1601" s="795">
        <f>+C1601*F1597</f>
        <v>0</v>
      </c>
      <c r="I1601" s="257"/>
    </row>
    <row r="1602" spans="1:17" x14ac:dyDescent="0.25">
      <c r="A1602" s="92"/>
      <c r="B1602" s="16" t="s">
        <v>154</v>
      </c>
      <c r="C1602" s="29">
        <v>0.04</v>
      </c>
      <c r="D1602" s="15"/>
      <c r="E1602" s="18"/>
      <c r="F1602" s="795">
        <f>+C1602*F1597</f>
        <v>0</v>
      </c>
      <c r="I1602" s="257"/>
    </row>
    <row r="1603" spans="1:17" x14ac:dyDescent="0.25">
      <c r="A1603" s="92"/>
      <c r="B1603" s="16" t="s">
        <v>155</v>
      </c>
      <c r="C1603" s="76">
        <v>4.4999999999999998E-2</v>
      </c>
      <c r="D1603" s="15"/>
      <c r="E1603" s="18"/>
      <c r="F1603" s="795">
        <f>+C1603*F1597</f>
        <v>0</v>
      </c>
      <c r="I1603" s="257"/>
    </row>
    <row r="1604" spans="1:17" x14ac:dyDescent="0.25">
      <c r="A1604" s="92"/>
      <c r="B1604" s="16" t="s">
        <v>156</v>
      </c>
      <c r="C1604" s="29">
        <v>0.05</v>
      </c>
      <c r="D1604" s="15"/>
      <c r="E1604" s="18"/>
      <c r="F1604" s="795">
        <f>+C1604*F1597</f>
        <v>0</v>
      </c>
      <c r="I1604" s="257"/>
    </row>
    <row r="1605" spans="1:17" x14ac:dyDescent="0.25">
      <c r="A1605" s="632"/>
      <c r="B1605" s="797" t="s">
        <v>565</v>
      </c>
      <c r="C1605" s="798">
        <v>1</v>
      </c>
      <c r="D1605" s="799" t="s">
        <v>12</v>
      </c>
      <c r="E1605" s="911"/>
      <c r="F1605" s="800">
        <f>ROUND(E1605*C1605,2)</f>
        <v>0</v>
      </c>
      <c r="I1605" s="257"/>
    </row>
    <row r="1606" spans="1:17" x14ac:dyDescent="0.25">
      <c r="A1606" s="92"/>
      <c r="B1606" s="19" t="s">
        <v>178</v>
      </c>
      <c r="C1606" s="29">
        <v>0.18</v>
      </c>
      <c r="D1606" s="15"/>
      <c r="E1606" s="18"/>
      <c r="F1606" s="795">
        <f>+C1606*F1600</f>
        <v>0</v>
      </c>
      <c r="I1606" s="257"/>
    </row>
    <row r="1607" spans="1:17" x14ac:dyDescent="0.25">
      <c r="A1607" s="92"/>
      <c r="B1607" s="16" t="s">
        <v>157</v>
      </c>
      <c r="C1607" s="29">
        <v>0.01</v>
      </c>
      <c r="D1607" s="15"/>
      <c r="E1607" s="18"/>
      <c r="F1607" s="795">
        <f>+C1607*F1597</f>
        <v>0</v>
      </c>
      <c r="I1607" s="257"/>
    </row>
    <row r="1608" spans="1:17" x14ac:dyDescent="0.25">
      <c r="A1608" s="92"/>
      <c r="B1608" s="801" t="s">
        <v>193</v>
      </c>
      <c r="C1608" s="802">
        <v>1E-3</v>
      </c>
      <c r="D1608" s="118"/>
      <c r="E1608" s="119"/>
      <c r="F1608" s="795">
        <f>+C1608*F1597</f>
        <v>0</v>
      </c>
      <c r="I1608" s="257"/>
    </row>
    <row r="1609" spans="1:17" x14ac:dyDescent="0.25">
      <c r="A1609" s="92"/>
      <c r="B1609" s="120" t="s">
        <v>158</v>
      </c>
      <c r="C1609" s="76">
        <v>0.05</v>
      </c>
      <c r="D1609" s="118"/>
      <c r="E1609" s="119"/>
      <c r="F1609" s="795">
        <f>+C1609*F1597</f>
        <v>0</v>
      </c>
      <c r="I1609" s="257"/>
    </row>
    <row r="1610" spans="1:17" s="315" customFormat="1" x14ac:dyDescent="0.25">
      <c r="A1610" s="207"/>
      <c r="B1610" s="208" t="s">
        <v>1291</v>
      </c>
      <c r="C1610" s="209">
        <v>1</v>
      </c>
      <c r="D1610" s="210" t="s">
        <v>159</v>
      </c>
      <c r="E1610" s="211"/>
      <c r="F1610" s="800">
        <f>ROUND(E1610*C1610,2)</f>
        <v>0</v>
      </c>
      <c r="G1610" s="793"/>
      <c r="H1610" s="793"/>
      <c r="I1610" s="490"/>
      <c r="M1610" s="316"/>
      <c r="N1610" s="317"/>
      <c r="O1610" s="318"/>
      <c r="P1610" s="319"/>
      <c r="Q1610" s="319"/>
    </row>
    <row r="1611" spans="1:17" s="805" customFormat="1" x14ac:dyDescent="0.25">
      <c r="A1611" s="212"/>
      <c r="B1611" s="213" t="s">
        <v>1293</v>
      </c>
      <c r="C1611" s="214">
        <v>1</v>
      </c>
      <c r="D1611" s="215" t="s">
        <v>12</v>
      </c>
      <c r="E1611" s="216"/>
      <c r="F1611" s="803">
        <f>ROUND(E1611*C1611,2)</f>
        <v>0</v>
      </c>
      <c r="G1611" s="804"/>
      <c r="H1611" s="804"/>
      <c r="I1611" s="392"/>
      <c r="M1611" s="806"/>
      <c r="N1611" s="807"/>
      <c r="O1611" s="529"/>
      <c r="P1611" s="808"/>
      <c r="Q1611" s="808"/>
    </row>
    <row r="1612" spans="1:17" s="805" customFormat="1" x14ac:dyDescent="0.25">
      <c r="A1612" s="212"/>
      <c r="B1612" s="213" t="s">
        <v>1292</v>
      </c>
      <c r="C1612" s="214">
        <v>5</v>
      </c>
      <c r="D1612" s="215" t="s">
        <v>12</v>
      </c>
      <c r="E1612" s="216"/>
      <c r="F1612" s="803">
        <f>C1612*E1612</f>
        <v>0</v>
      </c>
      <c r="G1612" s="804"/>
      <c r="H1612" s="804"/>
      <c r="I1612" s="392"/>
      <c r="M1612" s="806"/>
      <c r="N1612" s="807"/>
      <c r="O1612" s="529"/>
      <c r="P1612" s="808"/>
      <c r="Q1612" s="808"/>
    </row>
    <row r="1613" spans="1:17" s="805" customFormat="1" x14ac:dyDescent="0.25">
      <c r="A1613" s="212"/>
      <c r="B1613" s="213" t="s">
        <v>507</v>
      </c>
      <c r="C1613" s="214">
        <v>5</v>
      </c>
      <c r="D1613" s="215" t="s">
        <v>12</v>
      </c>
      <c r="E1613" s="216"/>
      <c r="F1613" s="803">
        <f>C1613*E1613</f>
        <v>0</v>
      </c>
      <c r="G1613" s="804"/>
      <c r="H1613" s="804"/>
      <c r="I1613" s="392"/>
      <c r="M1613" s="806"/>
      <c r="N1613" s="807"/>
      <c r="O1613" s="529"/>
      <c r="P1613" s="808"/>
      <c r="Q1613" s="808"/>
    </row>
    <row r="1614" spans="1:17" s="315" customFormat="1" x14ac:dyDescent="0.25">
      <c r="A1614" s="475"/>
      <c r="B1614" s="311" t="s">
        <v>180</v>
      </c>
      <c r="C1614" s="634"/>
      <c r="D1614" s="375"/>
      <c r="E1614" s="869"/>
      <c r="F1614" s="809">
        <f>SUM(F1600:F1613)</f>
        <v>0</v>
      </c>
      <c r="G1614" s="793"/>
      <c r="H1614" s="793"/>
      <c r="I1614" s="257"/>
      <c r="M1614" s="316"/>
      <c r="N1614" s="317"/>
      <c r="O1614" s="318"/>
      <c r="P1614" s="319"/>
      <c r="Q1614" s="319"/>
    </row>
    <row r="1615" spans="1:17" x14ac:dyDescent="0.25">
      <c r="A1615" s="810"/>
      <c r="B1615" s="811"/>
      <c r="C1615" s="812"/>
      <c r="D1615" s="813"/>
      <c r="E1615" s="931"/>
      <c r="F1615" s="814"/>
      <c r="I1615" s="257"/>
    </row>
    <row r="1616" spans="1:17" x14ac:dyDescent="0.25">
      <c r="A1616" s="815"/>
      <c r="B1616" s="816" t="s">
        <v>162</v>
      </c>
      <c r="C1616" s="816"/>
      <c r="D1616" s="816"/>
      <c r="E1616" s="816"/>
      <c r="F1616" s="817">
        <f>+F1614+F1597</f>
        <v>0</v>
      </c>
      <c r="G1616" s="818"/>
      <c r="H1616" s="819"/>
      <c r="I1616" s="257"/>
      <c r="J1616" s="257"/>
      <c r="L1616" s="257"/>
    </row>
    <row r="1617" spans="1:12" x14ac:dyDescent="0.25">
      <c r="A1617" s="815"/>
      <c r="B1617" s="816" t="s">
        <v>162</v>
      </c>
      <c r="C1617" s="816"/>
      <c r="D1617" s="816"/>
      <c r="E1617" s="816"/>
      <c r="F1617" s="817">
        <f>+F1616</f>
        <v>0</v>
      </c>
      <c r="G1617" s="818"/>
      <c r="H1617" s="819"/>
      <c r="I1617" s="257"/>
      <c r="J1617" s="257"/>
      <c r="L1617" s="257"/>
    </row>
    <row r="1618" spans="1:12" x14ac:dyDescent="0.25">
      <c r="A1618" s="820"/>
      <c r="B1618" s="821"/>
      <c r="C1618" s="822"/>
      <c r="D1618" s="823"/>
      <c r="E1618" s="823"/>
      <c r="F1618" s="824"/>
      <c r="I1618" s="257"/>
    </row>
    <row r="1619" spans="1:12" x14ac:dyDescent="0.25">
      <c r="A1619" s="820"/>
      <c r="B1619" s="821"/>
      <c r="C1619" s="822"/>
      <c r="D1619" s="823"/>
      <c r="E1619" s="823"/>
      <c r="F1619" s="824"/>
      <c r="I1619" s="257"/>
    </row>
    <row r="1620" spans="1:12" x14ac:dyDescent="0.25">
      <c r="A1620" s="820"/>
      <c r="B1620" s="821"/>
      <c r="C1620" s="822"/>
      <c r="D1620" s="823"/>
      <c r="E1620" s="823"/>
      <c r="F1620" s="824"/>
      <c r="I1620" s="257"/>
    </row>
    <row r="1621" spans="1:12" x14ac:dyDescent="0.25">
      <c r="A1621" s="825"/>
      <c r="B1621" s="825"/>
      <c r="C1621" s="937"/>
      <c r="D1621" s="937"/>
      <c r="E1621" s="937"/>
      <c r="F1621" s="937"/>
      <c r="I1621" s="257"/>
    </row>
    <row r="1622" spans="1:12" x14ac:dyDescent="0.25">
      <c r="A1622" s="826"/>
      <c r="B1622" s="827"/>
      <c r="C1622" s="828"/>
      <c r="D1622" s="829"/>
      <c r="E1622" s="830"/>
      <c r="F1622" s="831"/>
      <c r="I1622" s="257"/>
    </row>
    <row r="1623" spans="1:12" x14ac:dyDescent="0.25">
      <c r="A1623" s="825"/>
      <c r="B1623" s="825"/>
      <c r="C1623" s="832"/>
      <c r="D1623" s="825"/>
      <c r="E1623" s="833"/>
      <c r="F1623" s="834"/>
      <c r="I1623" s="257"/>
    </row>
    <row r="1624" spans="1:12" x14ac:dyDescent="0.25">
      <c r="A1624" s="825"/>
      <c r="B1624" s="825"/>
      <c r="C1624" s="832"/>
      <c r="D1624" s="835"/>
      <c r="E1624" s="833"/>
      <c r="F1624" s="834"/>
      <c r="I1624" s="257"/>
    </row>
    <row r="1625" spans="1:12" x14ac:dyDescent="0.25">
      <c r="A1625" s="836"/>
      <c r="B1625" s="837"/>
      <c r="C1625" s="838"/>
      <c r="D1625" s="839"/>
      <c r="E1625" s="839"/>
      <c r="F1625" s="839"/>
      <c r="I1625" s="257"/>
    </row>
    <row r="1626" spans="1:12" x14ac:dyDescent="0.25">
      <c r="A1626" s="840"/>
      <c r="B1626" s="825"/>
      <c r="C1626" s="937"/>
      <c r="D1626" s="938"/>
      <c r="E1626" s="938"/>
      <c r="F1626" s="938"/>
      <c r="I1626" s="257"/>
    </row>
    <row r="1627" spans="1:12" ht="15" x14ac:dyDescent="0.25">
      <c r="A1627" s="840"/>
      <c r="B1627" s="940"/>
      <c r="C1627" s="940"/>
      <c r="D1627" s="940"/>
      <c r="E1627" s="940"/>
      <c r="F1627" s="841"/>
      <c r="I1627" s="257"/>
    </row>
    <row r="1628" spans="1:12" ht="15" x14ac:dyDescent="0.25">
      <c r="A1628" s="840"/>
      <c r="B1628" s="940"/>
      <c r="C1628" s="940"/>
      <c r="D1628" s="940"/>
      <c r="E1628" s="940"/>
      <c r="F1628" s="841"/>
      <c r="I1628" s="257"/>
    </row>
    <row r="1629" spans="1:12" x14ac:dyDescent="0.25">
      <c r="A1629" s="840"/>
      <c r="B1629" s="941"/>
      <c r="C1629" s="941"/>
      <c r="D1629" s="941"/>
      <c r="E1629" s="941"/>
      <c r="F1629" s="841"/>
      <c r="I1629" s="257"/>
    </row>
    <row r="1630" spans="1:12" x14ac:dyDescent="0.25">
      <c r="A1630" s="840"/>
      <c r="B1630" s="825"/>
      <c r="C1630" s="842"/>
      <c r="D1630" s="843"/>
      <c r="E1630" s="844"/>
      <c r="F1630" s="841"/>
      <c r="I1630" s="257"/>
    </row>
    <row r="1631" spans="1:12" x14ac:dyDescent="0.25">
      <c r="A1631" s="825"/>
      <c r="B1631" s="825"/>
      <c r="C1631" s="832"/>
      <c r="D1631" s="825"/>
      <c r="E1631" s="833"/>
      <c r="F1631" s="834"/>
      <c r="I1631" s="257"/>
    </row>
    <row r="1632" spans="1:12" x14ac:dyDescent="0.25">
      <c r="A1632" s="825"/>
      <c r="B1632" s="825"/>
      <c r="C1632" s="937"/>
      <c r="D1632" s="937"/>
      <c r="E1632" s="937"/>
      <c r="F1632" s="937"/>
      <c r="I1632" s="257"/>
    </row>
    <row r="1633" spans="1:9" x14ac:dyDescent="0.25">
      <c r="A1633" s="826"/>
      <c r="B1633" s="827"/>
      <c r="C1633" s="828"/>
      <c r="D1633" s="829"/>
      <c r="E1633" s="830"/>
      <c r="F1633" s="831"/>
      <c r="I1633" s="257"/>
    </row>
    <row r="1634" spans="1:9" x14ac:dyDescent="0.25">
      <c r="A1634" s="825"/>
      <c r="B1634" s="825"/>
      <c r="C1634" s="832"/>
      <c r="D1634" s="825"/>
      <c r="E1634" s="833"/>
      <c r="F1634" s="834"/>
      <c r="I1634" s="257"/>
    </row>
    <row r="1635" spans="1:9" x14ac:dyDescent="0.25">
      <c r="A1635" s="825"/>
      <c r="B1635" s="825"/>
      <c r="C1635" s="832"/>
      <c r="D1635" s="835"/>
      <c r="E1635" s="833"/>
      <c r="F1635" s="834"/>
      <c r="I1635" s="257"/>
    </row>
    <row r="1636" spans="1:9" x14ac:dyDescent="0.25">
      <c r="A1636" s="836"/>
      <c r="B1636" s="837"/>
      <c r="C1636" s="838"/>
      <c r="D1636" s="839"/>
      <c r="E1636" s="839"/>
      <c r="F1636" s="839"/>
      <c r="I1636" s="257"/>
    </row>
    <row r="1637" spans="1:9" x14ac:dyDescent="0.25">
      <c r="A1637" s="840"/>
      <c r="B1637" s="825"/>
      <c r="C1637" s="937"/>
      <c r="D1637" s="938"/>
      <c r="E1637" s="938"/>
      <c r="F1637" s="938"/>
      <c r="I1637" s="257"/>
    </row>
    <row r="1638" spans="1:9" x14ac:dyDescent="0.25">
      <c r="A1638" s="840"/>
      <c r="B1638" s="825"/>
      <c r="C1638" s="842"/>
      <c r="D1638" s="843"/>
      <c r="E1638" s="843"/>
      <c r="F1638" s="843"/>
      <c r="I1638" s="257"/>
    </row>
    <row r="1639" spans="1:9" x14ac:dyDescent="0.25">
      <c r="A1639" s="840"/>
      <c r="B1639" s="825"/>
      <c r="C1639" s="842"/>
      <c r="D1639" s="843"/>
      <c r="E1639" s="843"/>
      <c r="F1639" s="843"/>
      <c r="I1639" s="257"/>
    </row>
    <row r="1640" spans="1:9" x14ac:dyDescent="0.25">
      <c r="A1640" s="840"/>
      <c r="B1640" s="825"/>
      <c r="C1640" s="842"/>
      <c r="D1640" s="843"/>
      <c r="E1640" s="843"/>
      <c r="F1640" s="843"/>
      <c r="I1640" s="257"/>
    </row>
    <row r="1641" spans="1:9" x14ac:dyDescent="0.25">
      <c r="A1641" s="840"/>
      <c r="B1641" s="825"/>
      <c r="C1641" s="842"/>
      <c r="D1641" s="843"/>
      <c r="E1641" s="843"/>
      <c r="F1641" s="843"/>
      <c r="I1641" s="257"/>
    </row>
    <row r="1642" spans="1:9" x14ac:dyDescent="0.25">
      <c r="A1642" s="840"/>
      <c r="B1642" s="825"/>
      <c r="C1642" s="842"/>
      <c r="D1642" s="843"/>
      <c r="E1642" s="843"/>
      <c r="F1642" s="843"/>
      <c r="I1642" s="257"/>
    </row>
    <row r="1643" spans="1:9" x14ac:dyDescent="0.25">
      <c r="A1643" s="840"/>
      <c r="B1643" s="845"/>
      <c r="C1643" s="935"/>
      <c r="D1643" s="935"/>
      <c r="E1643" s="935"/>
      <c r="F1643" s="935"/>
      <c r="I1643" s="257"/>
    </row>
    <row r="1644" spans="1:9" x14ac:dyDescent="0.25">
      <c r="A1644" s="840"/>
      <c r="B1644" s="845"/>
      <c r="C1644" s="846"/>
      <c r="D1644" s="847"/>
      <c r="E1644" s="833"/>
      <c r="F1644" s="848"/>
      <c r="I1644" s="257"/>
    </row>
    <row r="1645" spans="1:9" x14ac:dyDescent="0.25">
      <c r="A1645" s="840"/>
      <c r="B1645" s="845"/>
      <c r="C1645" s="846"/>
      <c r="D1645" s="847"/>
      <c r="E1645" s="833"/>
      <c r="F1645" s="848"/>
      <c r="I1645" s="257"/>
    </row>
    <row r="1646" spans="1:9" x14ac:dyDescent="0.25">
      <c r="A1646" s="849"/>
      <c r="B1646" s="850"/>
      <c r="C1646" s="851"/>
      <c r="D1646" s="845"/>
      <c r="E1646" s="830"/>
      <c r="F1646" s="852"/>
      <c r="I1646" s="257"/>
    </row>
    <row r="1647" spans="1:9" x14ac:dyDescent="0.25">
      <c r="A1647" s="853"/>
      <c r="B1647" s="837"/>
      <c r="C1647" s="936"/>
      <c r="D1647" s="936"/>
      <c r="E1647" s="936"/>
      <c r="F1647" s="936"/>
      <c r="I1647" s="257"/>
    </row>
    <row r="1648" spans="1:9" x14ac:dyDescent="0.25">
      <c r="A1648" s="840"/>
      <c r="B1648" s="825"/>
      <c r="C1648" s="937"/>
      <c r="D1648" s="937"/>
      <c r="E1648" s="937"/>
      <c r="F1648" s="937"/>
      <c r="I1648" s="257"/>
    </row>
    <row r="1649" spans="1:9" x14ac:dyDescent="0.25">
      <c r="A1649" s="854"/>
      <c r="B1649" s="854"/>
      <c r="C1649" s="855"/>
      <c r="D1649" s="856"/>
      <c r="E1649" s="854"/>
      <c r="F1649" s="856"/>
      <c r="I1649" s="257"/>
    </row>
    <row r="1650" spans="1:9" x14ac:dyDescent="0.25">
      <c r="A1650" s="318"/>
      <c r="B1650" s="857"/>
      <c r="C1650" s="832"/>
      <c r="D1650" s="858"/>
      <c r="E1650" s="859"/>
      <c r="F1650" s="860"/>
      <c r="I1650" s="257"/>
    </row>
    <row r="1651" spans="1:9" x14ac:dyDescent="0.25">
      <c r="A1651" s="318"/>
      <c r="B1651" s="385"/>
      <c r="C1651" s="832"/>
      <c r="D1651" s="305"/>
      <c r="E1651" s="859"/>
      <c r="F1651" s="834"/>
      <c r="I1651" s="257"/>
    </row>
  </sheetData>
  <sheetProtection algorithmName="SHA-512" hashValue="l8Bf3O4L/bKNHeOC6kD35tBCk+3wciFNN19MCFge8roWL+yUDX1i6scqjNA066PEBVlGRPXFEEAVH0WvNfpKzA==" saltValue="AVTOIUvahmHX0n4GvAhlhg==" spinCount="100000" sheet="1" objects="1" scenarios="1"/>
  <mergeCells count="13">
    <mergeCell ref="A3:B3"/>
    <mergeCell ref="B2:F2"/>
    <mergeCell ref="C1643:F1643"/>
    <mergeCell ref="C1647:F1647"/>
    <mergeCell ref="C1648:F1648"/>
    <mergeCell ref="C1621:F1621"/>
    <mergeCell ref="C1626:F1626"/>
    <mergeCell ref="C1632:F1632"/>
    <mergeCell ref="C1637:F1637"/>
    <mergeCell ref="A5:F5"/>
    <mergeCell ref="B1628:E1628"/>
    <mergeCell ref="B1629:E1629"/>
    <mergeCell ref="B1627:E1627"/>
  </mergeCells>
  <printOptions horizontalCentered="1"/>
  <pageMargins left="0.7" right="0.7" top="0.75" bottom="0.75" header="0.3" footer="0.3"/>
  <pageSetup scale="65" fitToHeight="104" orientation="portrait" r:id="rId1"/>
  <headerFooter alignWithMargins="0">
    <oddFooter>&amp;RPág. &amp;P/&amp;N</oddFooter>
  </headerFooter>
  <rowBreaks count="10" manualBreakCount="10">
    <brk id="65" max="5" man="1"/>
    <brk id="111" max="5" man="1"/>
    <brk id="167" max="5" man="1"/>
    <brk id="214" max="5" man="1"/>
    <brk id="297" max="5" man="1"/>
    <brk id="623" max="5" man="1"/>
    <brk id="875" max="5" man="1"/>
    <brk id="1189" max="5" man="1"/>
    <brk id="1587" max="5" man="1"/>
    <brk id="1616" max="5" man="1"/>
  </rowBreaks>
  <ignoredErrors>
    <ignoredError sqref="F1595:F1596 F1024 F300:F335 F607:F654 F656:F676 F1026:F1058 F1141:F1170 F1171:F1183 F1598:F1604 F1185:F1190 F1191:F1228 F1590:F1592 F1606:F1615" unlockedFormula="1"/>
    <ignoredError sqref="F1088:F1090" formula="1"/>
    <ignoredError sqref="F1059:F1069 F1070:F1080 F1081:F1087 F1091:F1108 F1109:F114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LP-Parte A</vt:lpstr>
      <vt:lpstr>'LP-Parte A'!Área_de_impresión</vt:lpstr>
      <vt:lpstr>'LP-Parte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Gustavo Adolfo Lemoine Cabreja</cp:lastModifiedBy>
  <cp:lastPrinted>2026-06-09T12:53:40Z</cp:lastPrinted>
  <dcterms:created xsi:type="dcterms:W3CDTF">2022-04-20T20:37:01Z</dcterms:created>
  <dcterms:modified xsi:type="dcterms:W3CDTF">2026-06-09T15:34:18Z</dcterms:modified>
</cp:coreProperties>
</file>